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5\Rendeletek\20_2025_mellékletei\"/>
    </mc:Choice>
  </mc:AlternateContent>
  <xr:revisionPtr revIDLastSave="0" documentId="13_ncr:1_{A35AC5E7-F331-4475-B7B1-D3CDB8AC7BDC}" xr6:coauthVersionLast="47" xr6:coauthVersionMax="47" xr10:uidLastSave="{00000000-0000-0000-0000-000000000000}"/>
  <bookViews>
    <workbookView xWindow="-120" yWindow="-120" windowWidth="29040" windowHeight="15840" tabRatio="601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Munka1!$A$1:$AB$60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2" i="1" l="1"/>
  <c r="N42" i="1" s="1"/>
  <c r="M42" i="1"/>
  <c r="AA25" i="1"/>
  <c r="Z25" i="1"/>
  <c r="AB25" i="1" s="1"/>
  <c r="AA28" i="1"/>
  <c r="Z28" i="1"/>
  <c r="P43" i="1"/>
  <c r="P11" i="1"/>
  <c r="R11" i="1" s="1"/>
  <c r="B36" i="1"/>
  <c r="D36" i="1" s="1"/>
  <c r="B34" i="1"/>
  <c r="G34" i="1" s="1"/>
  <c r="L34" i="1" s="1"/>
  <c r="D41" i="1"/>
  <c r="P4" i="1"/>
  <c r="X52" i="1"/>
  <c r="Y52" i="1"/>
  <c r="X42" i="1"/>
  <c r="Y42" i="1"/>
  <c r="AA43" i="1"/>
  <c r="X30" i="1"/>
  <c r="Y30" i="1"/>
  <c r="Z33" i="1"/>
  <c r="Z26" i="1"/>
  <c r="AA26" i="1"/>
  <c r="Z19" i="1"/>
  <c r="X18" i="1"/>
  <c r="Y18" i="1"/>
  <c r="AA13" i="1"/>
  <c r="M54" i="1"/>
  <c r="L48" i="1"/>
  <c r="M45" i="1"/>
  <c r="M44" i="1" s="1"/>
  <c r="M36" i="1"/>
  <c r="M38" i="1"/>
  <c r="L29" i="1"/>
  <c r="M19" i="1"/>
  <c r="M23" i="1"/>
  <c r="M17" i="1"/>
  <c r="L13" i="1"/>
  <c r="M8" i="1"/>
  <c r="J52" i="1"/>
  <c r="K52" i="1"/>
  <c r="J44" i="1"/>
  <c r="K44" i="1"/>
  <c r="J40" i="1"/>
  <c r="K40" i="1"/>
  <c r="J28" i="1"/>
  <c r="K28" i="1"/>
  <c r="J16" i="1"/>
  <c r="K16" i="1"/>
  <c r="J12" i="1"/>
  <c r="K12" i="1"/>
  <c r="J7" i="1"/>
  <c r="K7" i="1"/>
  <c r="E12" i="1"/>
  <c r="F12" i="1"/>
  <c r="S52" i="1"/>
  <c r="T52" i="1"/>
  <c r="U54" i="1"/>
  <c r="Z54" i="1" s="1"/>
  <c r="V54" i="1"/>
  <c r="AA54" i="1" s="1"/>
  <c r="U55" i="1"/>
  <c r="Z55" i="1" s="1"/>
  <c r="V55" i="1"/>
  <c r="AA55" i="1" s="1"/>
  <c r="V53" i="1"/>
  <c r="AA53" i="1" s="1"/>
  <c r="U53" i="1"/>
  <c r="Z53" i="1" s="1"/>
  <c r="S42" i="1"/>
  <c r="T42" i="1"/>
  <c r="U44" i="1"/>
  <c r="Z44" i="1" s="1"/>
  <c r="V44" i="1"/>
  <c r="AA44" i="1" s="1"/>
  <c r="AA42" i="1" s="1"/>
  <c r="U45" i="1"/>
  <c r="Z45" i="1" s="1"/>
  <c r="V45" i="1"/>
  <c r="AA45" i="1" s="1"/>
  <c r="V43" i="1"/>
  <c r="U43" i="1"/>
  <c r="Z43" i="1" s="1"/>
  <c r="AB43" i="1" s="1"/>
  <c r="U32" i="1"/>
  <c r="Z32" i="1" s="1"/>
  <c r="V32" i="1"/>
  <c r="AA32" i="1" s="1"/>
  <c r="U33" i="1"/>
  <c r="V33" i="1"/>
  <c r="AA33" i="1" s="1"/>
  <c r="AB33" i="1" s="1"/>
  <c r="V31" i="1"/>
  <c r="AA31" i="1" s="1"/>
  <c r="U31" i="1"/>
  <c r="Z31" i="1" s="1"/>
  <c r="S30" i="1"/>
  <c r="T30" i="1"/>
  <c r="V28" i="1"/>
  <c r="U28" i="1"/>
  <c r="V26" i="1"/>
  <c r="U26" i="1"/>
  <c r="W26" i="1" s="1"/>
  <c r="V25" i="1"/>
  <c r="U25" i="1"/>
  <c r="U20" i="1"/>
  <c r="Z20" i="1" s="1"/>
  <c r="V20" i="1"/>
  <c r="AA20" i="1" s="1"/>
  <c r="U21" i="1"/>
  <c r="Z21" i="1" s="1"/>
  <c r="V21" i="1"/>
  <c r="AA21" i="1" s="1"/>
  <c r="U22" i="1"/>
  <c r="Z22" i="1" s="1"/>
  <c r="V22" i="1"/>
  <c r="AA22" i="1" s="1"/>
  <c r="U23" i="1"/>
  <c r="Z23" i="1" s="1"/>
  <c r="V23" i="1"/>
  <c r="AA23" i="1" s="1"/>
  <c r="V19" i="1"/>
  <c r="AA19" i="1" s="1"/>
  <c r="U19" i="1"/>
  <c r="S18" i="1"/>
  <c r="T18" i="1"/>
  <c r="V16" i="1"/>
  <c r="AA16" i="1" s="1"/>
  <c r="U16" i="1"/>
  <c r="Z16" i="1" s="1"/>
  <c r="V11" i="1"/>
  <c r="U11" i="1"/>
  <c r="U13" i="1"/>
  <c r="Z13" i="1" s="1"/>
  <c r="V13" i="1"/>
  <c r="V12" i="1"/>
  <c r="AA12" i="1" s="1"/>
  <c r="U12" i="1"/>
  <c r="Z12" i="1" s="1"/>
  <c r="V9" i="1"/>
  <c r="AA9" i="1" s="1"/>
  <c r="U9" i="1"/>
  <c r="Z9" i="1" s="1"/>
  <c r="V7" i="1"/>
  <c r="AA7" i="1" s="1"/>
  <c r="U7" i="1"/>
  <c r="Z7" i="1" s="1"/>
  <c r="G54" i="1"/>
  <c r="L54" i="1" s="1"/>
  <c r="H54" i="1"/>
  <c r="G55" i="1"/>
  <c r="L55" i="1" s="1"/>
  <c r="H55" i="1"/>
  <c r="M55" i="1" s="1"/>
  <c r="G56" i="1"/>
  <c r="L56" i="1" s="1"/>
  <c r="H56" i="1"/>
  <c r="M56" i="1" s="1"/>
  <c r="H53" i="1"/>
  <c r="M53" i="1" s="1"/>
  <c r="G53" i="1"/>
  <c r="L53" i="1" s="1"/>
  <c r="N53" i="1" s="1"/>
  <c r="E52" i="1"/>
  <c r="F52" i="1"/>
  <c r="E44" i="1"/>
  <c r="F44" i="1"/>
  <c r="E40" i="1"/>
  <c r="F40" i="1"/>
  <c r="E28" i="1"/>
  <c r="F28" i="1"/>
  <c r="E16" i="1"/>
  <c r="F16" i="1"/>
  <c r="G9" i="1"/>
  <c r="L9" i="1" s="1"/>
  <c r="H9" i="1"/>
  <c r="M9" i="1" s="1"/>
  <c r="M7" i="1" s="1"/>
  <c r="G13" i="1"/>
  <c r="H13" i="1"/>
  <c r="M13" i="1" s="1"/>
  <c r="G14" i="1"/>
  <c r="L14" i="1" s="1"/>
  <c r="H14" i="1"/>
  <c r="M14" i="1" s="1"/>
  <c r="G17" i="1"/>
  <c r="L17" i="1" s="1"/>
  <c r="H17" i="1"/>
  <c r="G18" i="1"/>
  <c r="L18" i="1" s="1"/>
  <c r="H18" i="1"/>
  <c r="M18" i="1" s="1"/>
  <c r="G19" i="1"/>
  <c r="L19" i="1" s="1"/>
  <c r="H19" i="1"/>
  <c r="G20" i="1"/>
  <c r="L20" i="1" s="1"/>
  <c r="H20" i="1"/>
  <c r="M20" i="1" s="1"/>
  <c r="G21" i="1"/>
  <c r="L21" i="1" s="1"/>
  <c r="H21" i="1"/>
  <c r="M21" i="1" s="1"/>
  <c r="G22" i="1"/>
  <c r="L22" i="1" s="1"/>
  <c r="H22" i="1"/>
  <c r="M22" i="1" s="1"/>
  <c r="G23" i="1"/>
  <c r="L23" i="1" s="1"/>
  <c r="H23" i="1"/>
  <c r="G24" i="1"/>
  <c r="L24" i="1" s="1"/>
  <c r="H24" i="1"/>
  <c r="M24" i="1" s="1"/>
  <c r="G25" i="1"/>
  <c r="L25" i="1" s="1"/>
  <c r="H25" i="1"/>
  <c r="M25" i="1" s="1"/>
  <c r="G29" i="1"/>
  <c r="H29" i="1"/>
  <c r="M29" i="1" s="1"/>
  <c r="G30" i="1"/>
  <c r="L30" i="1" s="1"/>
  <c r="H30" i="1"/>
  <c r="M30" i="1" s="1"/>
  <c r="G31" i="1"/>
  <c r="L31" i="1" s="1"/>
  <c r="H31" i="1"/>
  <c r="M31" i="1" s="1"/>
  <c r="G32" i="1"/>
  <c r="L32" i="1" s="1"/>
  <c r="H32" i="1"/>
  <c r="M32" i="1" s="1"/>
  <c r="G33" i="1"/>
  <c r="L33" i="1" s="1"/>
  <c r="H33" i="1"/>
  <c r="M33" i="1" s="1"/>
  <c r="H34" i="1"/>
  <c r="M34" i="1" s="1"/>
  <c r="G35" i="1"/>
  <c r="L35" i="1" s="1"/>
  <c r="H35" i="1"/>
  <c r="M35" i="1" s="1"/>
  <c r="G36" i="1"/>
  <c r="L36" i="1" s="1"/>
  <c r="N36" i="1" s="1"/>
  <c r="H36" i="1"/>
  <c r="G37" i="1"/>
  <c r="L37" i="1" s="1"/>
  <c r="H37" i="1"/>
  <c r="M37" i="1" s="1"/>
  <c r="G38" i="1"/>
  <c r="L38" i="1" s="1"/>
  <c r="N38" i="1" s="1"/>
  <c r="H38" i="1"/>
  <c r="G41" i="1"/>
  <c r="L41" i="1" s="1"/>
  <c r="H41" i="1"/>
  <c r="M41" i="1" s="1"/>
  <c r="G45" i="1"/>
  <c r="G44" i="1" s="1"/>
  <c r="H45" i="1"/>
  <c r="H44" i="1" s="1"/>
  <c r="G48" i="1"/>
  <c r="H48" i="1"/>
  <c r="M48" i="1" s="1"/>
  <c r="I48" i="1"/>
  <c r="H8" i="1"/>
  <c r="G8" i="1"/>
  <c r="L8" i="1" s="1"/>
  <c r="E7" i="1"/>
  <c r="F7" i="1"/>
  <c r="B12" i="1"/>
  <c r="Q18" i="1"/>
  <c r="P18" i="1"/>
  <c r="C16" i="1"/>
  <c r="B16" i="1"/>
  <c r="D23" i="1"/>
  <c r="R23" i="1"/>
  <c r="D9" i="1"/>
  <c r="R13" i="1"/>
  <c r="B7" i="1"/>
  <c r="R33" i="1"/>
  <c r="P30" i="1"/>
  <c r="C52" i="1"/>
  <c r="B52" i="1"/>
  <c r="D56" i="1"/>
  <c r="R53" i="1"/>
  <c r="Q52" i="1"/>
  <c r="P52" i="1"/>
  <c r="D53" i="1"/>
  <c r="C12" i="1"/>
  <c r="D14" i="1"/>
  <c r="P42" i="1"/>
  <c r="R20" i="1"/>
  <c r="R22" i="1"/>
  <c r="R19" i="1"/>
  <c r="R21" i="1"/>
  <c r="R25" i="1"/>
  <c r="R28" i="1"/>
  <c r="R31" i="1"/>
  <c r="R32" i="1"/>
  <c r="R7" i="1"/>
  <c r="R9" i="1"/>
  <c r="R16" i="1"/>
  <c r="R43" i="1"/>
  <c r="R44" i="1"/>
  <c r="R45" i="1"/>
  <c r="R54" i="1"/>
  <c r="R55" i="1"/>
  <c r="D8" i="1"/>
  <c r="D20" i="1"/>
  <c r="D17" i="1"/>
  <c r="D18" i="1"/>
  <c r="D19" i="1"/>
  <c r="D21" i="1"/>
  <c r="D22" i="1"/>
  <c r="D24" i="1"/>
  <c r="D25" i="1"/>
  <c r="D29" i="1"/>
  <c r="D30" i="1"/>
  <c r="D31" i="1"/>
  <c r="D32" i="1"/>
  <c r="D33" i="1"/>
  <c r="D35" i="1"/>
  <c r="D37" i="1"/>
  <c r="D38" i="1"/>
  <c r="D13" i="1"/>
  <c r="D45" i="1"/>
  <c r="D44" i="1" s="1"/>
  <c r="D48" i="1"/>
  <c r="D47" i="1" s="1"/>
  <c r="D54" i="1"/>
  <c r="D55" i="1"/>
  <c r="C7" i="1"/>
  <c r="C51" i="1" s="1"/>
  <c r="C28" i="1"/>
  <c r="C44" i="1"/>
  <c r="C47" i="1"/>
  <c r="H47" i="1" s="1"/>
  <c r="C40" i="1"/>
  <c r="Q30" i="1"/>
  <c r="Q42" i="1"/>
  <c r="R12" i="1"/>
  <c r="B40" i="1"/>
  <c r="B47" i="1"/>
  <c r="G47" i="1" s="1"/>
  <c r="B28" i="1"/>
  <c r="B44" i="1"/>
  <c r="R26" i="1"/>
  <c r="AB26" i="1" l="1"/>
  <c r="M40" i="1"/>
  <c r="X51" i="1"/>
  <c r="X57" i="1" s="1"/>
  <c r="AB28" i="1"/>
  <c r="Z11" i="1"/>
  <c r="AA11" i="1"/>
  <c r="N25" i="1"/>
  <c r="M16" i="1"/>
  <c r="M12" i="1"/>
  <c r="N18" i="1"/>
  <c r="AB12" i="1"/>
  <c r="N29" i="1"/>
  <c r="N24" i="1"/>
  <c r="N22" i="1"/>
  <c r="N20" i="1"/>
  <c r="N55" i="1"/>
  <c r="N52" i="1" s="1"/>
  <c r="AB45" i="1"/>
  <c r="AB42" i="1" s="1"/>
  <c r="N13" i="1"/>
  <c r="N48" i="1"/>
  <c r="N8" i="1"/>
  <c r="N37" i="1"/>
  <c r="N35" i="1"/>
  <c r="AB53" i="1"/>
  <c r="H7" i="1"/>
  <c r="N23" i="1"/>
  <c r="N21" i="1"/>
  <c r="N19" i="1"/>
  <c r="N17" i="1"/>
  <c r="N54" i="1"/>
  <c r="AB44" i="1"/>
  <c r="AB54" i="1"/>
  <c r="D34" i="1"/>
  <c r="D28" i="1" s="1"/>
  <c r="AB21" i="1"/>
  <c r="AB19" i="1"/>
  <c r="W19" i="1"/>
  <c r="P51" i="1"/>
  <c r="P57" i="1" s="1"/>
  <c r="B51" i="1"/>
  <c r="B57" i="1" s="1"/>
  <c r="AB31" i="1"/>
  <c r="Y51" i="1"/>
  <c r="Y57" i="1" s="1"/>
  <c r="Z30" i="1"/>
  <c r="AB32" i="1"/>
  <c r="AB55" i="1"/>
  <c r="Z42" i="1"/>
  <c r="AB20" i="1"/>
  <c r="AB22" i="1"/>
  <c r="N56" i="1"/>
  <c r="M52" i="1"/>
  <c r="L45" i="1"/>
  <c r="N41" i="1"/>
  <c r="N40" i="1" s="1"/>
  <c r="L40" i="1"/>
  <c r="M28" i="1"/>
  <c r="N31" i="1"/>
  <c r="N34" i="1"/>
  <c r="N32" i="1"/>
  <c r="N30" i="1"/>
  <c r="N33" i="1"/>
  <c r="N14" i="1"/>
  <c r="L12" i="1"/>
  <c r="D7" i="1"/>
  <c r="AB23" i="1"/>
  <c r="Z52" i="1"/>
  <c r="AA30" i="1"/>
  <c r="AA18" i="1"/>
  <c r="AB16" i="1"/>
  <c r="AB13" i="1"/>
  <c r="AB7" i="1"/>
  <c r="AB9" i="1"/>
  <c r="L28" i="1"/>
  <c r="N9" i="1"/>
  <c r="AA52" i="1"/>
  <c r="Z18" i="1"/>
  <c r="L52" i="1"/>
  <c r="N16" i="1"/>
  <c r="L16" i="1"/>
  <c r="N12" i="1"/>
  <c r="L7" i="1"/>
  <c r="D40" i="1"/>
  <c r="I23" i="1"/>
  <c r="I14" i="1"/>
  <c r="I9" i="1"/>
  <c r="W45" i="1"/>
  <c r="H12" i="1"/>
  <c r="W53" i="1"/>
  <c r="W23" i="1"/>
  <c r="W55" i="1"/>
  <c r="D12" i="1"/>
  <c r="I8" i="1"/>
  <c r="W54" i="1"/>
  <c r="D52" i="1"/>
  <c r="V30" i="1"/>
  <c r="S51" i="1"/>
  <c r="S57" i="1" s="1"/>
  <c r="U30" i="1"/>
  <c r="W21" i="1"/>
  <c r="W11" i="1"/>
  <c r="W9" i="1"/>
  <c r="H52" i="1"/>
  <c r="I24" i="1"/>
  <c r="R42" i="1"/>
  <c r="I38" i="1"/>
  <c r="I53" i="1"/>
  <c r="I47" i="1"/>
  <c r="I36" i="1"/>
  <c r="I32" i="1"/>
  <c r="W33" i="1"/>
  <c r="V42" i="1"/>
  <c r="R52" i="1"/>
  <c r="R30" i="1"/>
  <c r="R18" i="1"/>
  <c r="I20" i="1"/>
  <c r="I18" i="1"/>
  <c r="U42" i="1"/>
  <c r="I37" i="1"/>
  <c r="I33" i="1"/>
  <c r="G52" i="1"/>
  <c r="W7" i="1"/>
  <c r="W12" i="1"/>
  <c r="W28" i="1"/>
  <c r="C57" i="1"/>
  <c r="H40" i="1"/>
  <c r="I35" i="1"/>
  <c r="I31" i="1"/>
  <c r="I19" i="1"/>
  <c r="G16" i="1"/>
  <c r="I13" i="1"/>
  <c r="I12" i="1" s="1"/>
  <c r="V18" i="1"/>
  <c r="I41" i="1"/>
  <c r="I34" i="1"/>
  <c r="I30" i="1"/>
  <c r="I25" i="1"/>
  <c r="I22" i="1"/>
  <c r="I55" i="1"/>
  <c r="W22" i="1"/>
  <c r="T51" i="1"/>
  <c r="T57" i="1" s="1"/>
  <c r="W32" i="1"/>
  <c r="W44" i="1"/>
  <c r="V52" i="1"/>
  <c r="D16" i="1"/>
  <c r="I21" i="1"/>
  <c r="W25" i="1"/>
  <c r="W43" i="1"/>
  <c r="Q51" i="1"/>
  <c r="Q57" i="1" s="1"/>
  <c r="H28" i="1"/>
  <c r="H16" i="1"/>
  <c r="I56" i="1"/>
  <c r="I54" i="1"/>
  <c r="W13" i="1"/>
  <c r="W16" i="1"/>
  <c r="W31" i="1"/>
  <c r="G28" i="1"/>
  <c r="U18" i="1"/>
  <c r="W20" i="1"/>
  <c r="G12" i="1"/>
  <c r="I45" i="1"/>
  <c r="I44" i="1" s="1"/>
  <c r="I17" i="1"/>
  <c r="U52" i="1"/>
  <c r="F51" i="1"/>
  <c r="F57" i="1" s="1"/>
  <c r="I29" i="1"/>
  <c r="G40" i="1"/>
  <c r="E51" i="1"/>
  <c r="E57" i="1" s="1"/>
  <c r="G7" i="1"/>
  <c r="AB11" i="1" l="1"/>
  <c r="Z51" i="1"/>
  <c r="Z57" i="1" s="1"/>
  <c r="J47" i="1"/>
  <c r="N7" i="1"/>
  <c r="AB52" i="1"/>
  <c r="D51" i="1"/>
  <c r="D57" i="1" s="1"/>
  <c r="N28" i="1"/>
  <c r="AB30" i="1"/>
  <c r="W52" i="1"/>
  <c r="V51" i="1"/>
  <c r="V57" i="1" s="1"/>
  <c r="AB18" i="1"/>
  <c r="AA51" i="1"/>
  <c r="AA57" i="1" s="1"/>
  <c r="N45" i="1"/>
  <c r="N44" i="1" s="1"/>
  <c r="L44" i="1"/>
  <c r="I7" i="1"/>
  <c r="W18" i="1"/>
  <c r="I52" i="1"/>
  <c r="U51" i="1"/>
  <c r="U57" i="1" s="1"/>
  <c r="H51" i="1"/>
  <c r="H57" i="1" s="1"/>
  <c r="W30" i="1"/>
  <c r="R51" i="1"/>
  <c r="R57" i="1" s="1"/>
  <c r="W42" i="1"/>
  <c r="I16" i="1"/>
  <c r="G51" i="1"/>
  <c r="G57" i="1" s="1"/>
  <c r="I28" i="1"/>
  <c r="I40" i="1"/>
  <c r="L47" i="1" l="1"/>
  <c r="L51" i="1" s="1"/>
  <c r="L57" i="1" s="1"/>
  <c r="J51" i="1"/>
  <c r="J57" i="1" s="1"/>
  <c r="K47" i="1"/>
  <c r="I58" i="1"/>
  <c r="AB51" i="1"/>
  <c r="AB57" i="1" s="1"/>
  <c r="AB58" i="1"/>
  <c r="W51" i="1"/>
  <c r="W57" i="1" s="1"/>
  <c r="R60" i="1"/>
  <c r="I51" i="1"/>
  <c r="I57" i="1" s="1"/>
  <c r="K51" i="1" l="1"/>
  <c r="K57" i="1" s="1"/>
  <c r="M47" i="1"/>
  <c r="W60" i="1"/>
  <c r="N47" i="1" l="1"/>
  <c r="N51" i="1" s="1"/>
  <c r="N57" i="1" s="1"/>
  <c r="AB60" i="1" s="1"/>
  <c r="M51" i="1"/>
  <c r="M57" i="1" s="1"/>
  <c r="N58" i="1" s="1"/>
</calcChain>
</file>

<file path=xl/sharedStrings.xml><?xml version="1.0" encoding="utf-8"?>
<sst xmlns="http://schemas.openxmlformats.org/spreadsheetml/2006/main" count="112" uniqueCount="84">
  <si>
    <t>Bevételek</t>
  </si>
  <si>
    <t>Kiadások</t>
  </si>
  <si>
    <t>Személyi juttatások</t>
  </si>
  <si>
    <t>Felújítások</t>
  </si>
  <si>
    <t>Beruházások</t>
  </si>
  <si>
    <t>Tartalékok</t>
  </si>
  <si>
    <t>E Ft</t>
  </si>
  <si>
    <t>Pótlékok, bírságok</t>
  </si>
  <si>
    <t>Talajterhelési díj</t>
  </si>
  <si>
    <t>Kötelező feladatok</t>
  </si>
  <si>
    <t>Önként vállalt feladatok</t>
  </si>
  <si>
    <t>Munkaadókat terhelő járulékok és szoc hjár adó</t>
  </si>
  <si>
    <t>Költségvetési egyenleg:</t>
  </si>
  <si>
    <t>1. melléklet</t>
  </si>
  <si>
    <t>Költségvetési kiadások</t>
  </si>
  <si>
    <t xml:space="preserve">Költségvetési bevételek </t>
  </si>
  <si>
    <t>Finanszírozási bevételek</t>
  </si>
  <si>
    <t>Tárgyévi bevételek</t>
  </si>
  <si>
    <t>Finanszírozási kiadások</t>
  </si>
  <si>
    <t>Tárgyévi kiadások</t>
  </si>
  <si>
    <t>Közhatalmi bevételek</t>
  </si>
  <si>
    <t>Dologi kiadások</t>
  </si>
  <si>
    <t>Ellátottak pénzbeli juttatásai</t>
  </si>
  <si>
    <t>Egyéb műküdési célú kiadások</t>
  </si>
  <si>
    <t>Egyéb felhalmozási célú kiadások</t>
  </si>
  <si>
    <t>Általános tartalék</t>
  </si>
  <si>
    <t>Működési céltartalék</t>
  </si>
  <si>
    <t>Felhalmozási céltartalék</t>
  </si>
  <si>
    <t>Egyéb működési célú támogatások államháztartáson belülre</t>
  </si>
  <si>
    <t>Egyéb működési célú támogatások államháztartáson kívülre</t>
  </si>
  <si>
    <t>Egyéb felhalmozási célú támogatások államháztartáson belülre</t>
  </si>
  <si>
    <t>Egyéb felhalmozási célú támogatások államháztartáson kívülre</t>
  </si>
  <si>
    <t>ebből részesedések beszerzése</t>
  </si>
  <si>
    <t>Működési célú támogatások államháztartáson belülről</t>
  </si>
  <si>
    <t>Felhalmozási célú támogatások államháztartáson belülről</t>
  </si>
  <si>
    <t>Önkormányzatok működési támogatása</t>
  </si>
  <si>
    <t>Egyéb működési célú támogatások áht-n belülről</t>
  </si>
  <si>
    <t>Felhalmozási célú önkormányzati támogatások</t>
  </si>
  <si>
    <t>Építményadó</t>
  </si>
  <si>
    <t>Telekadó</t>
  </si>
  <si>
    <t>Iparűzési adó</t>
  </si>
  <si>
    <t>Idegenforgalmi adó tartózkodás után</t>
  </si>
  <si>
    <t>Környezetvédelmi bírság</t>
  </si>
  <si>
    <t>Termőföld bérbeadásából származó bevétel</t>
  </si>
  <si>
    <t>Működési bevételek</t>
  </si>
  <si>
    <t>Áru és készletértékesítés ellenértéke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</si>
  <si>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</si>
  <si>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</si>
  <si>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</si>
  <si>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</si>
  <si>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</si>
  <si>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</si>
  <si>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</si>
  <si>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pénzügyi befektetések bevételei</t>
  </si>
  <si>
    <t>Egyéb működési bevételek</t>
  </si>
  <si>
    <t>Felhalmozási bevételek</t>
  </si>
  <si>
    <t>Ingatlanok értékesítése</t>
  </si>
  <si>
    <t>Működési célú átvett pénzeszközök</t>
  </si>
  <si>
    <t>Működési kölcsönök visszatérülése áht-n kívülről</t>
  </si>
  <si>
    <t xml:space="preserve">Felhalmozási célú átvett pénzeszközök </t>
  </si>
  <si>
    <t>Felhalmozási célú kölcsönök visszatérülése áht-n kívülről</t>
  </si>
  <si>
    <t>Hosszú lejáratú hitelek, kölcsönök felvétele</t>
  </si>
  <si>
    <t>Hosszú lejáratú hitelek, kölcsönök törlesztése</t>
  </si>
  <si>
    <t>Egyéb közhatalmi bevételek</t>
  </si>
  <si>
    <t>Működési célú garancia és kezességvállalásgól származó kifiz áht-n kívülre</t>
  </si>
  <si>
    <t>Államháztartáson belüli megelőlegzések visszafizetése</t>
  </si>
  <si>
    <t>Likviditási célú hitelek, kölcsönök törlesztése püi vállalkozásnak</t>
  </si>
  <si>
    <t>Likviditási célú hitelek, kölcsönök felvétele püi vállalkozástól</t>
  </si>
  <si>
    <t>Elvonások és befizetések</t>
  </si>
  <si>
    <t>Egyéb felhalmozási célú támogatások államháztartáson belülről</t>
  </si>
  <si>
    <t>Államháztartáson belüli megelőlegzések</t>
  </si>
  <si>
    <t xml:space="preserve">   ebből: értékesített te. áfa befizetése</t>
  </si>
  <si>
    <t>Előző év költségvetés maradványának igénybevétele</t>
  </si>
  <si>
    <t xml:space="preserve">             beruházás, felújítás fizetendő fordított adója</t>
  </si>
  <si>
    <t>Első lakáshoz jutók támogatása</t>
  </si>
  <si>
    <t>Működési célú visszafizetendő támogatások, kölcsönök nyújtása áht-n kívülre</t>
  </si>
  <si>
    <t>Összesen</t>
  </si>
  <si>
    <t>Javasolt módosítás</t>
  </si>
  <si>
    <t xml:space="preserve"> </t>
  </si>
  <si>
    <t>1/2025.(II.12.) önk.rendelet eredeti ei.</t>
  </si>
  <si>
    <t>Komárom Város 2025. évi bevételeinek és kiadásainak módosított előirányzata</t>
  </si>
  <si>
    <t>6/2025.(IV.8.) önk.rendelet mód. ei.</t>
  </si>
  <si>
    <t>Egyéb tárgyi eszközök értékesítése</t>
  </si>
  <si>
    <t>20/2025. (X.22.) önk.rendelet mód.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</si>
</sst>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i/>
      <sz val="10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1" xfId="0" applyBorder="1"/>
    <xf numFmtId="3" fontId="2" fillId="0" borderId="1" xfId="0" applyNumberFormat="1" applyFont="1" applyBorder="1"/>
    <xf numFmtId="0" fontId="2" fillId="0" borderId="2" xfId="0" applyFont="1" applyBorder="1" applyAlignment="1">
      <alignment vertical="center" wrapText="1"/>
    </xf>
    <xf numFmtId="3" fontId="2" fillId="0" borderId="2" xfId="0" applyNumberFormat="1" applyFont="1" applyBorder="1"/>
    <xf numFmtId="0" fontId="2" fillId="0" borderId="2" xfId="0" applyFont="1" applyBorder="1" applyAlignment="1">
      <alignment horizontal="left" vertical="center" wrapText="1"/>
    </xf>
    <xf numFmtId="3" fontId="2" fillId="0" borderId="2" xfId="0" applyNumberFormat="1" applyFont="1" applyBorder="1" applyAlignment="1">
      <alignment horizontal="right" vertical="center" wrapText="1"/>
    </xf>
    <xf numFmtId="3" fontId="0" fillId="0" borderId="0" xfId="0" applyNumberFormat="1"/>
    <xf numFmtId="0" fontId="2" fillId="0" borderId="3" xfId="0" applyFont="1" applyBorder="1"/>
    <xf numFmtId="0" fontId="0" fillId="0" borderId="3" xfId="0" applyBorder="1"/>
    <xf numFmtId="0" fontId="2" fillId="0" borderId="3" xfId="0" applyFont="1" applyBorder="1" applyAlignment="1">
      <alignment vertical="center" wrapText="1"/>
    </xf>
    <xf numFmtId="3" fontId="2" fillId="0" borderId="4" xfId="0" applyNumberFormat="1" applyFont="1" applyBorder="1"/>
    <xf numFmtId="0" fontId="1" fillId="0" borderId="3" xfId="0" applyFont="1" applyBorder="1" applyAlignment="1">
      <alignment vertical="center" wrapText="1"/>
    </xf>
    <xf numFmtId="3" fontId="1" fillId="0" borderId="1" xfId="0" applyNumberFormat="1" applyFont="1" applyBorder="1"/>
    <xf numFmtId="0" fontId="0" fillId="0" borderId="5" xfId="0" applyBorder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/>
    <xf numFmtId="3" fontId="0" fillId="0" borderId="1" xfId="0" applyNumberFormat="1" applyBorder="1"/>
    <xf numFmtId="0" fontId="2" fillId="0" borderId="0" xfId="0" applyFont="1" applyAlignment="1">
      <alignment horizontal="right"/>
    </xf>
    <xf numFmtId="3" fontId="2" fillId="0" borderId="0" xfId="0" applyNumberFormat="1" applyFont="1"/>
    <xf numFmtId="3" fontId="4" fillId="0" borderId="1" xfId="0" applyNumberFormat="1" applyFont="1" applyBorder="1"/>
    <xf numFmtId="3" fontId="1" fillId="0" borderId="0" xfId="0" applyNumberFormat="1" applyFont="1"/>
    <xf numFmtId="0" fontId="2" fillId="0" borderId="6" xfId="0" applyFont="1" applyBorder="1" applyAlignment="1">
      <alignment vertical="center" wrapText="1"/>
    </xf>
    <xf numFmtId="0" fontId="0" fillId="0" borderId="7" xfId="0" applyBorder="1"/>
    <xf numFmtId="0" fontId="2" fillId="0" borderId="7" xfId="0" applyFont="1" applyBorder="1"/>
    <xf numFmtId="3" fontId="2" fillId="0" borderId="8" xfId="0" applyNumberFormat="1" applyFont="1" applyBorder="1"/>
    <xf numFmtId="0" fontId="1" fillId="0" borderId="7" xfId="0" applyFont="1" applyBorder="1"/>
    <xf numFmtId="0" fontId="4" fillId="0" borderId="0" xfId="0" applyFont="1"/>
    <xf numFmtId="0" fontId="2" fillId="0" borderId="7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0" xfId="0" applyFont="1"/>
    <xf numFmtId="0" fontId="4" fillId="0" borderId="3" xfId="0" applyFont="1" applyBorder="1"/>
    <xf numFmtId="0" fontId="0" fillId="0" borderId="1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3" fontId="1" fillId="0" borderId="3" xfId="0" applyNumberFormat="1" applyFont="1" applyBorder="1"/>
    <xf numFmtId="3" fontId="2" fillId="0" borderId="3" xfId="0" applyNumberFormat="1" applyFont="1" applyBorder="1"/>
    <xf numFmtId="3" fontId="1" fillId="0" borderId="7" xfId="0" applyNumberFormat="1" applyFont="1" applyBorder="1"/>
    <xf numFmtId="3" fontId="0" fillId="0" borderId="3" xfId="0" applyNumberFormat="1" applyBorder="1"/>
    <xf numFmtId="3" fontId="4" fillId="0" borderId="3" xfId="0" applyNumberFormat="1" applyFont="1" applyBorder="1"/>
    <xf numFmtId="3" fontId="5" fillId="0" borderId="0" xfId="0" applyNumberFormat="1" applyFont="1"/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62"/>
  <sheetViews>
    <sheetView tabSelected="1" topLeftCell="G1" zoomScaleNormal="100" workbookViewId="0">
      <selection activeCell="O21" sqref="O21"/>
    </sheetView>
  </sheetViews>
  <sheetFormatPr defaultRowHeight="12.75" x14ac:dyDescent="0.2"/>
  <cols>
    <col min="1" max="1" width="53.85546875" customWidth="1"/>
    <col min="2" max="2" width="14.42578125" customWidth="1"/>
    <col min="3" max="3" width="10" customWidth="1"/>
    <col min="4" max="4" width="11.42578125" customWidth="1"/>
    <col min="5" max="6" width="11.42578125" hidden="1" customWidth="1"/>
    <col min="7" max="7" width="11.42578125" customWidth="1"/>
    <col min="8" max="8" width="9.28515625" customWidth="1"/>
    <col min="9" max="9" width="11.42578125" customWidth="1"/>
    <col min="10" max="10" width="9.42578125" customWidth="1"/>
    <col min="11" max="11" width="8.7109375" customWidth="1"/>
    <col min="12" max="12" width="11.42578125" customWidth="1"/>
    <col min="13" max="13" width="9.7109375" customWidth="1"/>
    <col min="14" max="14" width="11.42578125" customWidth="1"/>
    <col min="15" max="15" width="62.85546875" customWidth="1"/>
    <col min="16" max="17" width="11.42578125" customWidth="1"/>
    <col min="18" max="18" width="10.85546875" customWidth="1"/>
    <col min="19" max="19" width="10.5703125" hidden="1" customWidth="1"/>
    <col min="20" max="20" width="9.140625" hidden="1" customWidth="1"/>
    <col min="21" max="21" width="11" customWidth="1"/>
    <col min="22" max="22" width="11.42578125" customWidth="1"/>
    <col min="23" max="23" width="11.85546875" customWidth="1"/>
    <col min="24" max="24" width="9.7109375" customWidth="1"/>
    <col min="25" max="25" width="11.7109375" customWidth="1"/>
    <col min="26" max="27" width="11.140625" customWidth="1"/>
    <col min="28" max="28" width="11" customWidth="1"/>
  </cols>
  <sheetData>
    <row r="1" spans="1:28" x14ac:dyDescent="0.2">
      <c r="P1" s="15"/>
      <c r="S1" t="s">
        <v>78</v>
      </c>
      <c r="AB1" s="15" t="s">
        <v>13</v>
      </c>
    </row>
    <row r="2" spans="1:28" x14ac:dyDescent="0.2">
      <c r="A2" s="51" t="s">
        <v>80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</row>
    <row r="3" spans="1:28" x14ac:dyDescent="0.2">
      <c r="Q3" s="15"/>
      <c r="AB3" s="14" t="s">
        <v>6</v>
      </c>
    </row>
    <row r="4" spans="1:28" ht="12.75" customHeight="1" x14ac:dyDescent="0.2">
      <c r="A4" s="47" t="s">
        <v>0</v>
      </c>
      <c r="B4" s="42" t="s">
        <v>79</v>
      </c>
      <c r="C4" s="43"/>
      <c r="D4" s="44"/>
      <c r="E4" s="40" t="s">
        <v>77</v>
      </c>
      <c r="F4" s="41"/>
      <c r="G4" s="42" t="s">
        <v>81</v>
      </c>
      <c r="H4" s="43"/>
      <c r="I4" s="44"/>
      <c r="J4" s="40" t="s">
        <v>77</v>
      </c>
      <c r="K4" s="41"/>
      <c r="L4" s="42" t="s">
        <v>83</v>
      </c>
      <c r="M4" s="43"/>
      <c r="N4" s="44"/>
      <c r="O4" s="48" t="s">
        <v>1</v>
      </c>
      <c r="P4" s="42" t="str">
        <f>+B4</f>
        <v>1/2025.(II.12.) önk.rendelet eredeti ei.</v>
      </c>
      <c r="Q4" s="43"/>
      <c r="R4" s="44"/>
      <c r="S4" s="40" t="s">
        <v>77</v>
      </c>
      <c r="T4" s="41"/>
      <c r="U4" s="42" t="s">
        <v>81</v>
      </c>
      <c r="V4" s="43"/>
      <c r="W4" s="44"/>
      <c r="X4" s="40" t="s">
        <v>77</v>
      </c>
      <c r="Y4" s="41"/>
      <c r="Z4" s="42" t="s">
        <v>83</v>
      </c>
      <c r="AA4" s="43"/>
      <c r="AB4" s="44"/>
    </row>
    <row r="5" spans="1:28" ht="12.75" customHeight="1" x14ac:dyDescent="0.2">
      <c r="A5" s="47"/>
      <c r="B5" s="45" t="s">
        <v>9</v>
      </c>
      <c r="C5" s="45" t="s">
        <v>10</v>
      </c>
      <c r="D5" s="45" t="s">
        <v>76</v>
      </c>
      <c r="E5" s="45" t="s">
        <v>9</v>
      </c>
      <c r="F5" s="45" t="s">
        <v>10</v>
      </c>
      <c r="G5" s="45" t="s">
        <v>9</v>
      </c>
      <c r="H5" s="45" t="s">
        <v>10</v>
      </c>
      <c r="I5" s="45" t="s">
        <v>76</v>
      </c>
      <c r="J5" s="45" t="s">
        <v>9</v>
      </c>
      <c r="K5" s="45" t="s">
        <v>10</v>
      </c>
      <c r="L5" s="45" t="s">
        <v>9</v>
      </c>
      <c r="M5" s="45" t="s">
        <v>10</v>
      </c>
      <c r="N5" s="45" t="s">
        <v>76</v>
      </c>
      <c r="O5" s="49"/>
      <c r="P5" s="45" t="s">
        <v>9</v>
      </c>
      <c r="Q5" s="52" t="s">
        <v>10</v>
      </c>
      <c r="R5" s="45" t="s">
        <v>76</v>
      </c>
      <c r="S5" s="45" t="s">
        <v>9</v>
      </c>
      <c r="T5" s="45" t="s">
        <v>10</v>
      </c>
      <c r="U5" s="45" t="s">
        <v>9</v>
      </c>
      <c r="V5" s="45" t="s">
        <v>10</v>
      </c>
      <c r="W5" s="45" t="s">
        <v>76</v>
      </c>
      <c r="X5" s="45" t="s">
        <v>9</v>
      </c>
      <c r="Y5" s="45" t="s">
        <v>10</v>
      </c>
      <c r="Z5" s="45" t="s">
        <v>9</v>
      </c>
      <c r="AA5" s="45" t="s">
        <v>10</v>
      </c>
      <c r="AB5" s="45" t="s">
        <v>76</v>
      </c>
    </row>
    <row r="6" spans="1:28" ht="25.5" customHeight="1" x14ac:dyDescent="0.2">
      <c r="A6" s="47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50"/>
      <c r="P6" s="46"/>
      <c r="Q6" s="53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</row>
    <row r="7" spans="1:28" x14ac:dyDescent="0.2">
      <c r="A7" s="24" t="s">
        <v>33</v>
      </c>
      <c r="B7" s="11">
        <f t="shared" ref="B7:N7" si="0">SUM(B8:B9)</f>
        <v>2563758</v>
      </c>
      <c r="C7" s="19">
        <f t="shared" si="0"/>
        <v>7354</v>
      </c>
      <c r="D7" s="11">
        <f t="shared" si="0"/>
        <v>2571112</v>
      </c>
      <c r="E7" s="11">
        <f t="shared" si="0"/>
        <v>68531</v>
      </c>
      <c r="F7" s="11">
        <f t="shared" si="0"/>
        <v>0</v>
      </c>
      <c r="G7" s="11">
        <f t="shared" si="0"/>
        <v>2632289</v>
      </c>
      <c r="H7" s="11">
        <f t="shared" si="0"/>
        <v>7354</v>
      </c>
      <c r="I7" s="11">
        <f t="shared" si="0"/>
        <v>2639643</v>
      </c>
      <c r="J7" s="11">
        <f t="shared" si="0"/>
        <v>71359</v>
      </c>
      <c r="K7" s="11">
        <f t="shared" si="0"/>
        <v>0</v>
      </c>
      <c r="L7" s="11">
        <f t="shared" si="0"/>
        <v>2703648</v>
      </c>
      <c r="M7" s="11">
        <f t="shared" si="0"/>
        <v>7354</v>
      </c>
      <c r="N7" s="11">
        <f t="shared" si="0"/>
        <v>2711002</v>
      </c>
      <c r="O7" s="8" t="s">
        <v>2</v>
      </c>
      <c r="P7" s="11">
        <v>2535223</v>
      </c>
      <c r="Q7" s="11">
        <v>557828</v>
      </c>
      <c r="R7" s="11">
        <f>SUM(P7:Q7)</f>
        <v>3093051</v>
      </c>
      <c r="S7" s="11">
        <v>492562</v>
      </c>
      <c r="T7" s="11">
        <v>38296</v>
      </c>
      <c r="U7" s="35">
        <f>+P7+S7</f>
        <v>3027785</v>
      </c>
      <c r="V7" s="35">
        <f>+Q7+T7</f>
        <v>596124</v>
      </c>
      <c r="W7" s="35">
        <f>+U7+V7</f>
        <v>3623909</v>
      </c>
      <c r="X7" s="35">
        <v>33524</v>
      </c>
      <c r="Y7" s="35"/>
      <c r="Z7" s="35">
        <f>+U7+X7</f>
        <v>3061309</v>
      </c>
      <c r="AA7" s="35">
        <f>+V7+Y7</f>
        <v>596124</v>
      </c>
      <c r="AB7" s="35">
        <f>+Z7+AA7</f>
        <v>3657433</v>
      </c>
    </row>
    <row r="8" spans="1:28" x14ac:dyDescent="0.2">
      <c r="A8" s="26" t="s">
        <v>35</v>
      </c>
      <c r="B8" s="13">
        <v>2197425</v>
      </c>
      <c r="C8" s="21"/>
      <c r="D8" s="13">
        <f>SUM(B8:C8)</f>
        <v>2197425</v>
      </c>
      <c r="E8" s="34">
        <v>45746</v>
      </c>
      <c r="F8" s="34"/>
      <c r="G8" s="34">
        <f>+B8+E8</f>
        <v>2243171</v>
      </c>
      <c r="H8" s="34">
        <f>+C8+F8</f>
        <v>0</v>
      </c>
      <c r="I8" s="34">
        <f>+G8+H8</f>
        <v>2243171</v>
      </c>
      <c r="J8" s="34">
        <v>74554</v>
      </c>
      <c r="K8" s="34"/>
      <c r="L8" s="34">
        <f>+G8+J8</f>
        <v>2317725</v>
      </c>
      <c r="M8" s="34">
        <f>+H8+K8</f>
        <v>0</v>
      </c>
      <c r="N8" s="34">
        <f>+L8+M8</f>
        <v>2317725</v>
      </c>
      <c r="O8" s="9"/>
      <c r="P8" s="2"/>
      <c r="Q8" s="2"/>
      <c r="R8" s="1"/>
      <c r="S8" s="34"/>
      <c r="T8" s="34"/>
      <c r="U8" s="34"/>
      <c r="V8" s="34"/>
      <c r="W8" s="34"/>
      <c r="X8" s="35"/>
      <c r="Y8" s="35"/>
      <c r="Z8" s="34"/>
      <c r="AA8" s="34"/>
      <c r="AB8" s="34"/>
    </row>
    <row r="9" spans="1:28" x14ac:dyDescent="0.2">
      <c r="A9" s="23" t="s">
        <v>36</v>
      </c>
      <c r="B9" s="13">
        <v>366333</v>
      </c>
      <c r="C9" s="21">
        <v>7354</v>
      </c>
      <c r="D9" s="13">
        <f>SUM(B9:C9)</f>
        <v>373687</v>
      </c>
      <c r="E9" s="34">
        <v>22785</v>
      </c>
      <c r="F9" s="34"/>
      <c r="G9" s="34">
        <f t="shared" ref="G9:G48" si="1">+B9+E9</f>
        <v>389118</v>
      </c>
      <c r="H9" s="34">
        <f t="shared" ref="H9:H48" si="2">+C9+F9</f>
        <v>7354</v>
      </c>
      <c r="I9" s="34">
        <f t="shared" ref="I9:I48" si="3">+G9+H9</f>
        <v>396472</v>
      </c>
      <c r="J9" s="34">
        <v>-3195</v>
      </c>
      <c r="K9" s="34"/>
      <c r="L9" s="34">
        <f t="shared" ref="L9" si="4">+G9+J9</f>
        <v>385923</v>
      </c>
      <c r="M9" s="34">
        <f t="shared" ref="M9" si="5">+H9+K9</f>
        <v>7354</v>
      </c>
      <c r="N9" s="34">
        <f t="shared" ref="N9" si="6">+L9+M9</f>
        <v>393277</v>
      </c>
      <c r="O9" s="8" t="s">
        <v>11</v>
      </c>
      <c r="P9" s="2">
        <v>346127</v>
      </c>
      <c r="Q9" s="2">
        <v>101050</v>
      </c>
      <c r="R9" s="2">
        <f>SUM(P9:Q9)</f>
        <v>447177</v>
      </c>
      <c r="S9" s="35">
        <v>71076</v>
      </c>
      <c r="T9" s="35">
        <v>3652</v>
      </c>
      <c r="U9" s="35">
        <f>+P9+S9</f>
        <v>417203</v>
      </c>
      <c r="V9" s="35">
        <f>+Q9+T9</f>
        <v>104702</v>
      </c>
      <c r="W9" s="35">
        <f>+U9+V9</f>
        <v>521905</v>
      </c>
      <c r="X9" s="35">
        <v>5680</v>
      </c>
      <c r="Y9" s="35"/>
      <c r="Z9" s="35">
        <f>+U9+X9</f>
        <v>422883</v>
      </c>
      <c r="AA9" s="35">
        <f>+V9+Y9</f>
        <v>104702</v>
      </c>
      <c r="AB9" s="35">
        <f>+Z9+AA9</f>
        <v>527585</v>
      </c>
    </row>
    <row r="10" spans="1:28" x14ac:dyDescent="0.2">
      <c r="A10" s="23"/>
      <c r="B10" s="13"/>
      <c r="C10" s="21"/>
      <c r="D10" s="13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8"/>
      <c r="P10" s="2"/>
      <c r="Q10" s="2"/>
      <c r="R10" s="2"/>
      <c r="S10" s="34"/>
      <c r="T10" s="34"/>
      <c r="U10" s="34"/>
      <c r="V10" s="34"/>
      <c r="W10" s="34"/>
      <c r="X10" s="35"/>
      <c r="Y10" s="35"/>
      <c r="Z10" s="34"/>
      <c r="AA10" s="34"/>
      <c r="AB10" s="34"/>
    </row>
    <row r="11" spans="1:28" x14ac:dyDescent="0.2">
      <c r="A11" s="24"/>
      <c r="B11" s="2"/>
      <c r="C11" s="19"/>
      <c r="D11" s="2"/>
      <c r="E11" s="35"/>
      <c r="F11" s="35"/>
      <c r="G11" s="34"/>
      <c r="H11" s="34"/>
      <c r="I11" s="34"/>
      <c r="J11" s="34"/>
      <c r="K11" s="34"/>
      <c r="L11" s="34"/>
      <c r="M11" s="34"/>
      <c r="N11" s="34"/>
      <c r="O11" s="8" t="s">
        <v>21</v>
      </c>
      <c r="P11" s="2">
        <f>5404193+221652</f>
        <v>5625845</v>
      </c>
      <c r="Q11" s="2">
        <v>248618</v>
      </c>
      <c r="R11" s="2">
        <f>SUM(P11:Q11)</f>
        <v>5874463</v>
      </c>
      <c r="S11" s="35">
        <v>1065164</v>
      </c>
      <c r="T11" s="35">
        <v>50778</v>
      </c>
      <c r="U11" s="35">
        <f t="shared" ref="U11:V13" si="7">+P11+S11</f>
        <v>6691009</v>
      </c>
      <c r="V11" s="35">
        <f t="shared" si="7"/>
        <v>299396</v>
      </c>
      <c r="W11" s="35">
        <f>+U11+V11</f>
        <v>6990405</v>
      </c>
      <c r="X11" s="35">
        <v>115254</v>
      </c>
      <c r="Y11" s="35">
        <v>6267</v>
      </c>
      <c r="Z11" s="35">
        <f>+U11+X11</f>
        <v>6806263</v>
      </c>
      <c r="AA11" s="35">
        <f>+V11+Y11</f>
        <v>305663</v>
      </c>
      <c r="AB11" s="35">
        <f>+Z11+AA11</f>
        <v>7111926</v>
      </c>
    </row>
    <row r="12" spans="1:28" x14ac:dyDescent="0.2">
      <c r="A12" s="24" t="s">
        <v>34</v>
      </c>
      <c r="B12" s="2">
        <f>SUM(B13:B14)</f>
        <v>0</v>
      </c>
      <c r="C12" s="2">
        <f>SUM(C13:C14)</f>
        <v>0</v>
      </c>
      <c r="D12" s="2">
        <f>SUM(D13:D14)</f>
        <v>0</v>
      </c>
      <c r="E12" s="2">
        <f t="shared" ref="E12:N12" si="8">SUM(E13:E14)</f>
        <v>0</v>
      </c>
      <c r="F12" s="2">
        <f t="shared" si="8"/>
        <v>0</v>
      </c>
      <c r="G12" s="2">
        <f t="shared" si="8"/>
        <v>0</v>
      </c>
      <c r="H12" s="2">
        <f t="shared" si="8"/>
        <v>0</v>
      </c>
      <c r="I12" s="2">
        <f t="shared" si="8"/>
        <v>0</v>
      </c>
      <c r="J12" s="2">
        <f t="shared" si="8"/>
        <v>0</v>
      </c>
      <c r="K12" s="2">
        <f t="shared" si="8"/>
        <v>0</v>
      </c>
      <c r="L12" s="2">
        <f t="shared" si="8"/>
        <v>0</v>
      </c>
      <c r="M12" s="2">
        <f t="shared" si="8"/>
        <v>0</v>
      </c>
      <c r="N12" s="2">
        <f t="shared" si="8"/>
        <v>0</v>
      </c>
      <c r="O12" s="31" t="s">
        <v>71</v>
      </c>
      <c r="P12" s="20">
        <v>2513778</v>
      </c>
      <c r="Q12" s="20"/>
      <c r="R12" s="20">
        <f>SUM(P12:Q12)</f>
        <v>2513778</v>
      </c>
      <c r="S12" s="35"/>
      <c r="T12" s="35"/>
      <c r="U12" s="38">
        <f t="shared" si="7"/>
        <v>2513778</v>
      </c>
      <c r="V12" s="38">
        <f t="shared" si="7"/>
        <v>0</v>
      </c>
      <c r="W12" s="38">
        <f>+U12+V12</f>
        <v>2513778</v>
      </c>
      <c r="X12" s="35"/>
      <c r="Y12" s="35"/>
      <c r="Z12" s="38">
        <f t="shared" ref="Z12:Z13" si="9">+U12+X12</f>
        <v>2513778</v>
      </c>
      <c r="AA12" s="38">
        <f t="shared" ref="AA12:AA13" si="10">+V12+Y12</f>
        <v>0</v>
      </c>
      <c r="AB12" s="38">
        <f t="shared" ref="AB12:AB13" si="11">+Z12+AA12</f>
        <v>2513778</v>
      </c>
    </row>
    <row r="13" spans="1:28" x14ac:dyDescent="0.2">
      <c r="A13" s="23" t="s">
        <v>37</v>
      </c>
      <c r="B13" s="13"/>
      <c r="C13" s="21"/>
      <c r="D13" s="13">
        <f>SUM(B13:C13)</f>
        <v>0</v>
      </c>
      <c r="E13" s="34"/>
      <c r="F13" s="34"/>
      <c r="G13" s="34">
        <f t="shared" si="1"/>
        <v>0</v>
      </c>
      <c r="H13" s="34">
        <f t="shared" si="2"/>
        <v>0</v>
      </c>
      <c r="I13" s="34">
        <f t="shared" si="3"/>
        <v>0</v>
      </c>
      <c r="J13" s="34"/>
      <c r="K13" s="34"/>
      <c r="L13" s="34">
        <f t="shared" ref="L13" si="12">+G13+J13</f>
        <v>0</v>
      </c>
      <c r="M13" s="34">
        <f t="shared" ref="M13" si="13">+H13+K13</f>
        <v>0</v>
      </c>
      <c r="N13" s="34">
        <f t="shared" ref="N13" si="14">+L13+M13</f>
        <v>0</v>
      </c>
      <c r="O13" s="31" t="s">
        <v>73</v>
      </c>
      <c r="P13" s="20">
        <v>81953</v>
      </c>
      <c r="Q13" s="13"/>
      <c r="R13" s="20">
        <f>SUM(P13:Q13)</f>
        <v>81953</v>
      </c>
      <c r="S13" s="34"/>
      <c r="T13" s="34"/>
      <c r="U13" s="38">
        <f t="shared" si="7"/>
        <v>81953</v>
      </c>
      <c r="V13" s="38">
        <f t="shared" si="7"/>
        <v>0</v>
      </c>
      <c r="W13" s="38">
        <f>+U13+V13</f>
        <v>81953</v>
      </c>
      <c r="X13" s="34"/>
      <c r="Y13" s="34"/>
      <c r="Z13" s="38">
        <f t="shared" si="9"/>
        <v>81953</v>
      </c>
      <c r="AA13" s="38">
        <f t="shared" si="10"/>
        <v>0</v>
      </c>
      <c r="AB13" s="38">
        <f t="shared" si="11"/>
        <v>81953</v>
      </c>
    </row>
    <row r="14" spans="1:28" x14ac:dyDescent="0.2">
      <c r="A14" s="23" t="s">
        <v>69</v>
      </c>
      <c r="B14" s="13"/>
      <c r="C14" s="21"/>
      <c r="D14" s="13">
        <f>SUM(B14:C14)</f>
        <v>0</v>
      </c>
      <c r="E14" s="34"/>
      <c r="F14" s="34"/>
      <c r="G14" s="34">
        <f t="shared" si="1"/>
        <v>0</v>
      </c>
      <c r="H14" s="34">
        <f t="shared" si="2"/>
        <v>0</v>
      </c>
      <c r="I14" s="34">
        <f t="shared" si="3"/>
        <v>0</v>
      </c>
      <c r="J14" s="34"/>
      <c r="K14" s="34"/>
      <c r="L14" s="34">
        <f t="shared" ref="L14" si="15">+G14+J14</f>
        <v>0</v>
      </c>
      <c r="M14" s="34">
        <f t="shared" ref="M14" si="16">+H14+K14</f>
        <v>0</v>
      </c>
      <c r="N14" s="34">
        <f t="shared" ref="N14" si="17">+L14+M14</f>
        <v>0</v>
      </c>
      <c r="O14" s="31"/>
      <c r="P14" s="13"/>
      <c r="Q14" s="13"/>
      <c r="R14" s="20"/>
      <c r="S14" s="34"/>
      <c r="T14" s="34"/>
      <c r="U14" s="34"/>
      <c r="V14" s="34"/>
      <c r="W14" s="34"/>
      <c r="X14" s="34"/>
      <c r="Y14" s="34"/>
      <c r="Z14" s="34"/>
      <c r="AA14" s="34"/>
      <c r="AB14" s="34"/>
    </row>
    <row r="15" spans="1:28" x14ac:dyDescent="0.2">
      <c r="A15" s="23"/>
      <c r="B15" s="13"/>
      <c r="C15" s="21"/>
      <c r="D15" s="13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8"/>
      <c r="P15" s="2"/>
      <c r="Q15" s="2"/>
      <c r="R15" s="1"/>
      <c r="S15" s="34"/>
      <c r="T15" s="34"/>
      <c r="U15" s="34"/>
      <c r="V15" s="34"/>
      <c r="W15" s="34"/>
      <c r="X15" s="34"/>
      <c r="Y15" s="34"/>
      <c r="Z15" s="34"/>
      <c r="AA15" s="34"/>
      <c r="AB15" s="34"/>
    </row>
    <row r="16" spans="1:28" x14ac:dyDescent="0.2">
      <c r="A16" s="24" t="s">
        <v>20</v>
      </c>
      <c r="B16" s="2">
        <f t="shared" ref="B16:N16" si="18">SUM(B17:B26)</f>
        <v>10626520</v>
      </c>
      <c r="C16" s="2">
        <f t="shared" si="18"/>
        <v>0</v>
      </c>
      <c r="D16" s="2">
        <f t="shared" si="18"/>
        <v>10626520</v>
      </c>
      <c r="E16" s="2">
        <f t="shared" si="18"/>
        <v>0</v>
      </c>
      <c r="F16" s="2">
        <f t="shared" si="18"/>
        <v>0</v>
      </c>
      <c r="G16" s="2">
        <f t="shared" si="18"/>
        <v>10626520</v>
      </c>
      <c r="H16" s="2">
        <f t="shared" si="18"/>
        <v>0</v>
      </c>
      <c r="I16" s="2">
        <f t="shared" si="18"/>
        <v>10626520</v>
      </c>
      <c r="J16" s="2">
        <f t="shared" si="18"/>
        <v>0</v>
      </c>
      <c r="K16" s="2">
        <f t="shared" si="18"/>
        <v>0</v>
      </c>
      <c r="L16" s="2">
        <f t="shared" si="18"/>
        <v>10626520</v>
      </c>
      <c r="M16" s="2">
        <f t="shared" si="18"/>
        <v>0</v>
      </c>
      <c r="N16" s="2">
        <f t="shared" si="18"/>
        <v>10626520</v>
      </c>
      <c r="O16" s="8" t="s">
        <v>22</v>
      </c>
      <c r="P16" s="2">
        <v>11200</v>
      </c>
      <c r="Q16" s="2">
        <v>58761</v>
      </c>
      <c r="R16" s="2">
        <f>SUM(P16:Q16)</f>
        <v>69961</v>
      </c>
      <c r="S16" s="35"/>
      <c r="T16" s="35"/>
      <c r="U16" s="35">
        <f>+P16+S16</f>
        <v>11200</v>
      </c>
      <c r="V16" s="35">
        <f>+Q16+T16</f>
        <v>58761</v>
      </c>
      <c r="W16" s="35">
        <f>+U16+V16</f>
        <v>69961</v>
      </c>
      <c r="X16" s="35">
        <v>0</v>
      </c>
      <c r="Y16" s="35">
        <v>0</v>
      </c>
      <c r="Z16" s="35">
        <f>+U16+X16</f>
        <v>11200</v>
      </c>
      <c r="AA16" s="35">
        <f>+V16+Y16</f>
        <v>58761</v>
      </c>
      <c r="AB16" s="35">
        <f>+Z16+AA16</f>
        <v>69961</v>
      </c>
    </row>
    <row r="17" spans="1:28" x14ac:dyDescent="0.2">
      <c r="A17" s="23" t="s">
        <v>43</v>
      </c>
      <c r="B17" s="13">
        <v>20</v>
      </c>
      <c r="C17" s="21"/>
      <c r="D17" s="13">
        <f>SUM(B17:C17)</f>
        <v>20</v>
      </c>
      <c r="E17" s="21"/>
      <c r="F17" s="13"/>
      <c r="G17" s="34">
        <f t="shared" si="1"/>
        <v>20</v>
      </c>
      <c r="H17" s="34">
        <f t="shared" si="2"/>
        <v>0</v>
      </c>
      <c r="I17" s="34">
        <f t="shared" si="3"/>
        <v>20</v>
      </c>
      <c r="J17" s="13"/>
      <c r="K17" s="13"/>
      <c r="L17" s="34">
        <f t="shared" ref="L17" si="19">+G17+J17</f>
        <v>20</v>
      </c>
      <c r="M17" s="34">
        <f t="shared" ref="M17" si="20">+H17+K17</f>
        <v>0</v>
      </c>
      <c r="N17" s="34">
        <f t="shared" ref="N17" si="21">+L17+M17</f>
        <v>20</v>
      </c>
      <c r="P17" s="13"/>
      <c r="Q17" s="13"/>
      <c r="R17" s="1"/>
      <c r="S17" s="21"/>
      <c r="T17" s="13"/>
      <c r="U17" s="13"/>
      <c r="V17" s="13"/>
      <c r="W17" s="13"/>
      <c r="X17" s="13"/>
      <c r="Y17" s="13"/>
      <c r="Z17" s="13"/>
      <c r="AA17" s="13"/>
      <c r="AB17" s="13"/>
    </row>
    <row r="18" spans="1:28" x14ac:dyDescent="0.2">
      <c r="A18" s="23" t="s">
        <v>38</v>
      </c>
      <c r="B18" s="13">
        <v>1300000</v>
      </c>
      <c r="C18" s="21"/>
      <c r="D18" s="13">
        <f t="shared" ref="D18:D29" si="22">SUM(B18:C18)</f>
        <v>1300000</v>
      </c>
      <c r="E18" s="21"/>
      <c r="F18" s="13"/>
      <c r="G18" s="34">
        <f t="shared" si="1"/>
        <v>1300000</v>
      </c>
      <c r="H18" s="34">
        <f t="shared" si="2"/>
        <v>0</v>
      </c>
      <c r="I18" s="34">
        <f t="shared" si="3"/>
        <v>1300000</v>
      </c>
      <c r="J18" s="13"/>
      <c r="K18" s="13"/>
      <c r="L18" s="34">
        <f t="shared" ref="L18:L25" si="23">+G18+J18</f>
        <v>1300000</v>
      </c>
      <c r="M18" s="34">
        <f t="shared" ref="M18:M25" si="24">+H18+K18</f>
        <v>0</v>
      </c>
      <c r="N18" s="34">
        <f t="shared" ref="N18:N25" si="25">+L18+M18</f>
        <v>1300000</v>
      </c>
      <c r="O18" s="16" t="s">
        <v>23</v>
      </c>
      <c r="P18" s="2">
        <f t="shared" ref="P18:AB18" si="26">SUM(P19:P23)</f>
        <v>4902223</v>
      </c>
      <c r="Q18" s="2">
        <f t="shared" si="26"/>
        <v>2147614</v>
      </c>
      <c r="R18" s="2">
        <f t="shared" si="26"/>
        <v>7049837</v>
      </c>
      <c r="S18" s="2">
        <f t="shared" si="26"/>
        <v>53420</v>
      </c>
      <c r="T18" s="2">
        <f t="shared" si="26"/>
        <v>14043</v>
      </c>
      <c r="U18" s="2">
        <f t="shared" si="26"/>
        <v>4955643</v>
      </c>
      <c r="V18" s="2">
        <f t="shared" si="26"/>
        <v>2161657</v>
      </c>
      <c r="W18" s="2">
        <f t="shared" si="26"/>
        <v>7117300</v>
      </c>
      <c r="X18" s="2">
        <f t="shared" si="26"/>
        <v>1298581</v>
      </c>
      <c r="Y18" s="2">
        <f t="shared" si="26"/>
        <v>138583</v>
      </c>
      <c r="Z18" s="2">
        <f t="shared" si="26"/>
        <v>6254224</v>
      </c>
      <c r="AA18" s="2">
        <f t="shared" si="26"/>
        <v>2300240</v>
      </c>
      <c r="AB18" s="2">
        <f t="shared" si="26"/>
        <v>8554464</v>
      </c>
    </row>
    <row r="19" spans="1:28" x14ac:dyDescent="0.2">
      <c r="A19" s="23" t="s">
        <v>39</v>
      </c>
      <c r="B19" s="13">
        <v>287000</v>
      </c>
      <c r="C19" s="21"/>
      <c r="D19" s="13">
        <f t="shared" si="22"/>
        <v>287000</v>
      </c>
      <c r="E19" s="21"/>
      <c r="F19" s="13"/>
      <c r="G19" s="34">
        <f t="shared" si="1"/>
        <v>287000</v>
      </c>
      <c r="H19" s="34">
        <f t="shared" si="2"/>
        <v>0</v>
      </c>
      <c r="I19" s="34">
        <f t="shared" si="3"/>
        <v>287000</v>
      </c>
      <c r="J19" s="13"/>
      <c r="K19" s="13"/>
      <c r="L19" s="34">
        <f t="shared" si="23"/>
        <v>287000</v>
      </c>
      <c r="M19" s="34">
        <f t="shared" si="24"/>
        <v>0</v>
      </c>
      <c r="N19" s="34">
        <f t="shared" si="25"/>
        <v>287000</v>
      </c>
      <c r="O19" t="s">
        <v>68</v>
      </c>
      <c r="P19" s="13">
        <v>3000000</v>
      </c>
      <c r="Q19" s="13">
        <v>0</v>
      </c>
      <c r="R19" s="17">
        <f>SUM(P19:Q19)</f>
        <v>3000000</v>
      </c>
      <c r="S19" s="21">
        <v>55420</v>
      </c>
      <c r="T19" s="13"/>
      <c r="U19" s="37">
        <f t="shared" ref="U19:V23" si="27">+P19+S19</f>
        <v>3055420</v>
      </c>
      <c r="V19" s="37">
        <f t="shared" si="27"/>
        <v>0</v>
      </c>
      <c r="W19" s="37">
        <f>+U19+V19</f>
        <v>3055420</v>
      </c>
      <c r="X19" s="13">
        <v>1336690</v>
      </c>
      <c r="Y19" s="13"/>
      <c r="Z19" s="37">
        <f>+U19+X19</f>
        <v>4392110</v>
      </c>
      <c r="AA19" s="37">
        <f>+V19+Y19</f>
        <v>0</v>
      </c>
      <c r="AB19" s="37">
        <f>+Z19+AA19</f>
        <v>4392110</v>
      </c>
    </row>
    <row r="20" spans="1:28" x14ac:dyDescent="0.2">
      <c r="A20" s="23" t="s">
        <v>40</v>
      </c>
      <c r="B20" s="13">
        <v>9000000</v>
      </c>
      <c r="C20" s="21"/>
      <c r="D20" s="13">
        <f t="shared" si="22"/>
        <v>9000000</v>
      </c>
      <c r="E20" s="34"/>
      <c r="F20" s="13"/>
      <c r="G20" s="34">
        <f t="shared" si="1"/>
        <v>9000000</v>
      </c>
      <c r="H20" s="34">
        <f t="shared" si="2"/>
        <v>0</v>
      </c>
      <c r="I20" s="34">
        <f t="shared" si="3"/>
        <v>9000000</v>
      </c>
      <c r="J20" s="34"/>
      <c r="K20" s="34"/>
      <c r="L20" s="34">
        <f t="shared" si="23"/>
        <v>9000000</v>
      </c>
      <c r="M20" s="34">
        <f t="shared" si="24"/>
        <v>0</v>
      </c>
      <c r="N20" s="34">
        <f t="shared" si="25"/>
        <v>9000000</v>
      </c>
      <c r="O20" s="9" t="s">
        <v>28</v>
      </c>
      <c r="P20" s="13">
        <v>12723</v>
      </c>
      <c r="Q20" s="13">
        <v>82187</v>
      </c>
      <c r="R20" s="17">
        <f>SUM(P20:Q20)</f>
        <v>94910</v>
      </c>
      <c r="S20" s="34"/>
      <c r="T20" s="13"/>
      <c r="U20" s="37">
        <f t="shared" si="27"/>
        <v>12723</v>
      </c>
      <c r="V20" s="37">
        <f t="shared" si="27"/>
        <v>82187</v>
      </c>
      <c r="W20" s="37">
        <f>+U20+V20</f>
        <v>94910</v>
      </c>
      <c r="X20" s="34">
        <v>2091</v>
      </c>
      <c r="Y20" s="34">
        <v>14600</v>
      </c>
      <c r="Z20" s="37">
        <f t="shared" ref="Z20:Z23" si="28">+U20+X20</f>
        <v>14814</v>
      </c>
      <c r="AA20" s="37">
        <f t="shared" ref="AA20:AA23" si="29">+V20+Y20</f>
        <v>96787</v>
      </c>
      <c r="AB20" s="37">
        <f t="shared" ref="AB20:AB23" si="30">+Z20+AA20</f>
        <v>111601</v>
      </c>
    </row>
    <row r="21" spans="1:28" x14ac:dyDescent="0.2">
      <c r="A21" s="23" t="s">
        <v>41</v>
      </c>
      <c r="B21" s="13">
        <v>25000</v>
      </c>
      <c r="C21" s="21"/>
      <c r="D21" s="13">
        <f t="shared" si="22"/>
        <v>25000</v>
      </c>
      <c r="E21" s="21"/>
      <c r="F21" s="13"/>
      <c r="G21" s="34">
        <f t="shared" si="1"/>
        <v>25000</v>
      </c>
      <c r="H21" s="34">
        <f t="shared" si="2"/>
        <v>0</v>
      </c>
      <c r="I21" s="34">
        <f t="shared" si="3"/>
        <v>25000</v>
      </c>
      <c r="J21" s="13"/>
      <c r="K21" s="13"/>
      <c r="L21" s="34">
        <f t="shared" si="23"/>
        <v>25000</v>
      </c>
      <c r="M21" s="34">
        <f t="shared" si="24"/>
        <v>0</v>
      </c>
      <c r="N21" s="34">
        <f t="shared" si="25"/>
        <v>25000</v>
      </c>
      <c r="O21" s="30" t="s">
        <v>64</v>
      </c>
      <c r="P21" s="17">
        <v>109000</v>
      </c>
      <c r="Q21" s="17">
        <v>54500</v>
      </c>
      <c r="R21" s="17">
        <f>SUM(P21:Q21)</f>
        <v>163500</v>
      </c>
      <c r="S21" s="21"/>
      <c r="T21" s="13"/>
      <c r="U21" s="37">
        <f t="shared" si="27"/>
        <v>109000</v>
      </c>
      <c r="V21" s="37">
        <f t="shared" si="27"/>
        <v>54500</v>
      </c>
      <c r="W21" s="37">
        <f>+U21+V21</f>
        <v>163500</v>
      </c>
      <c r="X21" s="13"/>
      <c r="Y21" s="13"/>
      <c r="Z21" s="37">
        <f t="shared" si="28"/>
        <v>109000</v>
      </c>
      <c r="AA21" s="37">
        <f t="shared" si="29"/>
        <v>54500</v>
      </c>
      <c r="AB21" s="37">
        <f t="shared" si="30"/>
        <v>163500</v>
      </c>
    </row>
    <row r="22" spans="1:28" x14ac:dyDescent="0.2">
      <c r="A22" s="23" t="s">
        <v>8</v>
      </c>
      <c r="B22" s="13">
        <v>2000</v>
      </c>
      <c r="C22" s="21"/>
      <c r="D22" s="13">
        <f t="shared" si="22"/>
        <v>2000</v>
      </c>
      <c r="E22" s="34"/>
      <c r="F22" s="13"/>
      <c r="G22" s="34">
        <f t="shared" si="1"/>
        <v>2000</v>
      </c>
      <c r="H22" s="34">
        <f t="shared" si="2"/>
        <v>0</v>
      </c>
      <c r="I22" s="34">
        <f t="shared" si="3"/>
        <v>2000</v>
      </c>
      <c r="J22" s="34"/>
      <c r="K22" s="34"/>
      <c r="L22" s="34">
        <f t="shared" si="23"/>
        <v>2000</v>
      </c>
      <c r="M22" s="34">
        <f t="shared" si="24"/>
        <v>0</v>
      </c>
      <c r="N22" s="34">
        <f t="shared" si="25"/>
        <v>2000</v>
      </c>
      <c r="O22" s="9" t="s">
        <v>29</v>
      </c>
      <c r="P22" s="13">
        <v>1780500</v>
      </c>
      <c r="Q22" s="13">
        <v>1679897</v>
      </c>
      <c r="R22" s="17">
        <f>SUM(P22:Q22)</f>
        <v>3460397</v>
      </c>
      <c r="S22" s="34">
        <v>-2000</v>
      </c>
      <c r="T22" s="13">
        <v>4043</v>
      </c>
      <c r="U22" s="37">
        <f t="shared" si="27"/>
        <v>1778500</v>
      </c>
      <c r="V22" s="37">
        <f t="shared" si="27"/>
        <v>1683940</v>
      </c>
      <c r="W22" s="37">
        <f>+U22+V22</f>
        <v>3462440</v>
      </c>
      <c r="X22" s="34">
        <v>-40200</v>
      </c>
      <c r="Y22" s="34">
        <v>123983</v>
      </c>
      <c r="Z22" s="37">
        <f t="shared" si="28"/>
        <v>1738300</v>
      </c>
      <c r="AA22" s="37">
        <f t="shared" si="29"/>
        <v>1807923</v>
      </c>
      <c r="AB22" s="37">
        <f t="shared" si="30"/>
        <v>3546223</v>
      </c>
    </row>
    <row r="23" spans="1:28" x14ac:dyDescent="0.2">
      <c r="A23" s="23" t="s">
        <v>42</v>
      </c>
      <c r="B23" s="13"/>
      <c r="C23" s="21"/>
      <c r="D23" s="13">
        <f t="shared" si="22"/>
        <v>0</v>
      </c>
      <c r="E23" s="34"/>
      <c r="F23" s="13"/>
      <c r="G23" s="34">
        <f t="shared" si="1"/>
        <v>0</v>
      </c>
      <c r="H23" s="34">
        <f t="shared" si="2"/>
        <v>0</v>
      </c>
      <c r="I23" s="34">
        <f t="shared" si="3"/>
        <v>0</v>
      </c>
      <c r="J23" s="34"/>
      <c r="K23" s="34"/>
      <c r="L23" s="34">
        <f t="shared" si="23"/>
        <v>0</v>
      </c>
      <c r="M23" s="34">
        <f t="shared" si="24"/>
        <v>0</v>
      </c>
      <c r="N23" s="34">
        <f t="shared" si="25"/>
        <v>0</v>
      </c>
      <c r="O23" s="9" t="s">
        <v>75</v>
      </c>
      <c r="P23" s="13"/>
      <c r="Q23" s="34">
        <v>331030</v>
      </c>
      <c r="R23" s="17">
        <f>SUM(P23:Q23)</f>
        <v>331030</v>
      </c>
      <c r="S23" s="34"/>
      <c r="T23" s="13">
        <v>10000</v>
      </c>
      <c r="U23" s="37">
        <f t="shared" si="27"/>
        <v>0</v>
      </c>
      <c r="V23" s="37">
        <f t="shared" si="27"/>
        <v>341030</v>
      </c>
      <c r="W23" s="37">
        <f>+U23+V23</f>
        <v>341030</v>
      </c>
      <c r="X23" s="34"/>
      <c r="Y23" s="34"/>
      <c r="Z23" s="37">
        <f t="shared" si="28"/>
        <v>0</v>
      </c>
      <c r="AA23" s="37">
        <f t="shared" si="29"/>
        <v>341030</v>
      </c>
      <c r="AB23" s="37">
        <f t="shared" si="30"/>
        <v>341030</v>
      </c>
    </row>
    <row r="24" spans="1:28" x14ac:dyDescent="0.2">
      <c r="A24" s="23" t="s">
        <v>7</v>
      </c>
      <c r="B24" s="13">
        <v>12500</v>
      </c>
      <c r="C24" s="21"/>
      <c r="D24" s="13">
        <f t="shared" si="22"/>
        <v>12500</v>
      </c>
      <c r="E24" s="21"/>
      <c r="F24" s="13"/>
      <c r="G24" s="34">
        <f t="shared" si="1"/>
        <v>12500</v>
      </c>
      <c r="H24" s="34">
        <f t="shared" si="2"/>
        <v>0</v>
      </c>
      <c r="I24" s="34">
        <f t="shared" si="3"/>
        <v>12500</v>
      </c>
      <c r="J24" s="13"/>
      <c r="K24" s="13"/>
      <c r="L24" s="34">
        <f t="shared" si="23"/>
        <v>12500</v>
      </c>
      <c r="M24" s="34">
        <f t="shared" si="24"/>
        <v>0</v>
      </c>
      <c r="N24" s="34">
        <f t="shared" si="25"/>
        <v>12500</v>
      </c>
      <c r="P24" s="1"/>
      <c r="Q24" s="9"/>
      <c r="R24" s="1"/>
      <c r="S24" s="21"/>
      <c r="T24" s="13"/>
      <c r="U24" s="13"/>
      <c r="V24" s="13"/>
      <c r="W24" s="13"/>
      <c r="X24" s="13"/>
      <c r="Y24" s="13"/>
      <c r="Z24" s="13"/>
      <c r="AA24" s="13"/>
      <c r="AB24" s="13"/>
    </row>
    <row r="25" spans="1:28" x14ac:dyDescent="0.2">
      <c r="A25" s="23" t="s">
        <v>63</v>
      </c>
      <c r="B25" s="13"/>
      <c r="C25" s="21"/>
      <c r="D25" s="13">
        <f t="shared" si="22"/>
        <v>0</v>
      </c>
      <c r="E25" s="21"/>
      <c r="F25" s="13"/>
      <c r="G25" s="34">
        <f t="shared" si="1"/>
        <v>0</v>
      </c>
      <c r="H25" s="34">
        <f t="shared" si="2"/>
        <v>0</v>
      </c>
      <c r="I25" s="34">
        <f t="shared" si="3"/>
        <v>0</v>
      </c>
      <c r="J25" s="13"/>
      <c r="K25" s="13"/>
      <c r="L25" s="34">
        <f t="shared" si="23"/>
        <v>0</v>
      </c>
      <c r="M25" s="34">
        <f t="shared" si="24"/>
        <v>0</v>
      </c>
      <c r="N25" s="34">
        <f t="shared" si="25"/>
        <v>0</v>
      </c>
      <c r="O25" s="16" t="s">
        <v>4</v>
      </c>
      <c r="P25" s="2">
        <v>6317500</v>
      </c>
      <c r="Q25" s="2">
        <v>771380</v>
      </c>
      <c r="R25" s="2">
        <f>SUM(P25:Q25)</f>
        <v>7088880</v>
      </c>
      <c r="S25" s="2">
        <v>26143</v>
      </c>
      <c r="T25" s="2"/>
      <c r="U25" s="35">
        <f>+P25+S25</f>
        <v>6343643</v>
      </c>
      <c r="V25" s="35">
        <f>+Q25+T25</f>
        <v>771380</v>
      </c>
      <c r="W25" s="35">
        <f>+U25+V25</f>
        <v>7115023</v>
      </c>
      <c r="X25" s="2">
        <v>-1258017</v>
      </c>
      <c r="Y25" s="2">
        <v>-247864</v>
      </c>
      <c r="Z25" s="35">
        <f>+U25+X25</f>
        <v>5085626</v>
      </c>
      <c r="AA25" s="35">
        <f>+V25+Y25</f>
        <v>523516</v>
      </c>
      <c r="AB25" s="35">
        <f>+Z25+AA25</f>
        <v>5609142</v>
      </c>
    </row>
    <row r="26" spans="1:28" x14ac:dyDescent="0.2">
      <c r="A26" s="23"/>
      <c r="B26" s="13"/>
      <c r="C26" s="21"/>
      <c r="D26" s="13"/>
      <c r="E26" s="21"/>
      <c r="F26" s="13"/>
      <c r="G26" s="34"/>
      <c r="H26" s="34"/>
      <c r="I26" s="34"/>
      <c r="J26" s="13"/>
      <c r="K26" s="13"/>
      <c r="L26" s="13"/>
      <c r="M26" s="13"/>
      <c r="N26" s="13"/>
      <c r="O26" s="27" t="s">
        <v>32</v>
      </c>
      <c r="P26" s="20"/>
      <c r="Q26" s="20"/>
      <c r="R26" s="20">
        <f>SUM(P26:Q26)</f>
        <v>0</v>
      </c>
      <c r="S26" s="21"/>
      <c r="T26" s="13"/>
      <c r="U26" s="38">
        <f>+P26+S26</f>
        <v>0</v>
      </c>
      <c r="V26" s="38">
        <f>+Q26+T26</f>
        <v>0</v>
      </c>
      <c r="W26" s="38">
        <f>+U26+V26</f>
        <v>0</v>
      </c>
      <c r="X26" s="20">
        <v>50000</v>
      </c>
      <c r="Y26" s="20">
        <v>19117</v>
      </c>
      <c r="Z26" s="38">
        <f>+U26+X26</f>
        <v>50000</v>
      </c>
      <c r="AA26" s="38">
        <f>+V26+Y26</f>
        <v>19117</v>
      </c>
      <c r="AB26" s="38">
        <f>+Z26+AA26</f>
        <v>69117</v>
      </c>
    </row>
    <row r="27" spans="1:28" x14ac:dyDescent="0.2">
      <c r="A27" s="23"/>
      <c r="B27" s="13"/>
      <c r="C27" s="21"/>
      <c r="D27" s="13"/>
      <c r="E27" s="34"/>
      <c r="F27" s="13"/>
      <c r="G27" s="34"/>
      <c r="H27" s="34"/>
      <c r="I27" s="34"/>
      <c r="J27" s="34"/>
      <c r="K27" s="34"/>
      <c r="L27" s="34"/>
      <c r="M27" s="34"/>
      <c r="N27" s="34"/>
      <c r="O27" s="8"/>
      <c r="P27" s="2"/>
      <c r="Q27" s="2"/>
      <c r="R27" s="2"/>
      <c r="S27" s="34"/>
      <c r="T27" s="13"/>
      <c r="U27" s="13"/>
      <c r="V27" s="13"/>
      <c r="W27" s="13"/>
      <c r="X27" s="34"/>
      <c r="Y27" s="34"/>
      <c r="Z27" s="34"/>
      <c r="AA27" s="34"/>
      <c r="AB27" s="34"/>
    </row>
    <row r="28" spans="1:28" x14ac:dyDescent="0.2">
      <c r="A28" s="24" t="s">
        <v>44</v>
      </c>
      <c r="B28" s="2">
        <f t="shared" ref="B28:N28" si="31">SUM(B29:B38)</f>
        <v>3837689</v>
      </c>
      <c r="C28" s="19">
        <f t="shared" si="31"/>
        <v>127312</v>
      </c>
      <c r="D28" s="2">
        <f t="shared" si="31"/>
        <v>3965001</v>
      </c>
      <c r="E28" s="2">
        <f t="shared" si="31"/>
        <v>9926</v>
      </c>
      <c r="F28" s="2">
        <f t="shared" si="31"/>
        <v>0</v>
      </c>
      <c r="G28" s="2">
        <f t="shared" si="31"/>
        <v>3847615</v>
      </c>
      <c r="H28" s="2">
        <f t="shared" si="31"/>
        <v>127312</v>
      </c>
      <c r="I28" s="2">
        <f t="shared" si="31"/>
        <v>3974927</v>
      </c>
      <c r="J28" s="2">
        <f t="shared" si="31"/>
        <v>87170</v>
      </c>
      <c r="K28" s="2">
        <f t="shared" si="31"/>
        <v>0</v>
      </c>
      <c r="L28" s="2">
        <f t="shared" si="31"/>
        <v>3934785</v>
      </c>
      <c r="M28" s="2">
        <f t="shared" si="31"/>
        <v>127312</v>
      </c>
      <c r="N28" s="2">
        <f t="shared" si="31"/>
        <v>4062097</v>
      </c>
      <c r="O28" s="8" t="s">
        <v>3</v>
      </c>
      <c r="P28" s="2">
        <v>1811273</v>
      </c>
      <c r="Q28" s="2">
        <v>147000</v>
      </c>
      <c r="R28" s="2">
        <f>SUM(P28:Q28)</f>
        <v>1958273</v>
      </c>
      <c r="S28" s="35">
        <v>11423</v>
      </c>
      <c r="T28" s="2"/>
      <c r="U28" s="35">
        <f>+P28+S28</f>
        <v>1822696</v>
      </c>
      <c r="V28" s="35">
        <f>+Q28+T28</f>
        <v>147000</v>
      </c>
      <c r="W28" s="35">
        <f>+U28+V28</f>
        <v>1969696</v>
      </c>
      <c r="X28" s="35">
        <v>-2117</v>
      </c>
      <c r="Y28" s="35">
        <v>-502</v>
      </c>
      <c r="Z28" s="35">
        <f>+U28+X28</f>
        <v>1820579</v>
      </c>
      <c r="AA28" s="35">
        <f>+V28+Y28</f>
        <v>146498</v>
      </c>
      <c r="AB28" s="35">
        <f>+Z28+AA28</f>
        <v>1967077</v>
      </c>
    </row>
    <row r="29" spans="1:28" x14ac:dyDescent="0.2">
      <c r="A29" s="23" t="s">
        <v>45</v>
      </c>
      <c r="B29" s="13">
        <v>26</v>
      </c>
      <c r="C29" s="21"/>
      <c r="D29" s="13">
        <f t="shared" si="22"/>
        <v>26</v>
      </c>
      <c r="E29" s="34"/>
      <c r="F29" s="13"/>
      <c r="G29" s="34">
        <f t="shared" si="1"/>
        <v>26</v>
      </c>
      <c r="H29" s="34">
        <f t="shared" si="2"/>
        <v>0</v>
      </c>
      <c r="I29" s="34">
        <f t="shared" si="3"/>
        <v>26</v>
      </c>
      <c r="J29" s="34"/>
      <c r="K29" s="34"/>
      <c r="L29" s="34">
        <f t="shared" ref="L29" si="32">+G29+J29</f>
        <v>26</v>
      </c>
      <c r="M29" s="34">
        <f t="shared" ref="M29" si="33">+H29+K29</f>
        <v>0</v>
      </c>
      <c r="N29" s="34">
        <f t="shared" ref="N29" si="34">+L29+M29</f>
        <v>26</v>
      </c>
      <c r="O29" s="8"/>
      <c r="P29" s="2"/>
      <c r="Q29" s="2"/>
      <c r="R29" s="2"/>
      <c r="S29" s="34"/>
      <c r="T29" s="13"/>
      <c r="U29" s="13"/>
      <c r="V29" s="13"/>
      <c r="W29" s="13"/>
      <c r="X29" s="34"/>
      <c r="Y29" s="34"/>
      <c r="Z29" s="34"/>
      <c r="AA29" s="34"/>
      <c r="AB29" s="34"/>
    </row>
    <row r="30" spans="1:28" x14ac:dyDescent="0.2">
      <c r="A30" s="23" t="s">
        <v>46</v>
      </c>
      <c r="B30" s="13">
        <v>81332</v>
      </c>
      <c r="C30" s="21">
        <v>730</v>
      </c>
      <c r="D30" s="13">
        <f>SUM(B30:C30)</f>
        <v>82062</v>
      </c>
      <c r="E30" s="34"/>
      <c r="F30" s="13"/>
      <c r="G30" s="34">
        <f t="shared" si="1"/>
        <v>81332</v>
      </c>
      <c r="H30" s="34">
        <f t="shared" si="2"/>
        <v>730</v>
      </c>
      <c r="I30" s="34">
        <f t="shared" si="3"/>
        <v>82062</v>
      </c>
      <c r="J30" s="34">
        <v>860</v>
      </c>
      <c r="K30" s="34"/>
      <c r="L30" s="34">
        <f t="shared" ref="L30:L38" si="35">+G30+J30</f>
        <v>82192</v>
      </c>
      <c r="M30" s="34">
        <f t="shared" ref="M30:M38" si="36">+H30+K30</f>
        <v>730</v>
      </c>
      <c r="N30" s="34">
        <f t="shared" ref="N30:N38" si="37">+L30+M30</f>
        <v>82922</v>
      </c>
      <c r="O30" s="8" t="s">
        <v>24</v>
      </c>
      <c r="P30" s="2">
        <f t="shared" ref="P30:AB30" si="38">SUM(P31:P34)</f>
        <v>268500</v>
      </c>
      <c r="Q30" s="2">
        <f t="shared" si="38"/>
        <v>25000</v>
      </c>
      <c r="R30" s="2">
        <f t="shared" si="38"/>
        <v>293500</v>
      </c>
      <c r="S30" s="2">
        <f t="shared" si="38"/>
        <v>-23000</v>
      </c>
      <c r="T30" s="2">
        <f t="shared" si="38"/>
        <v>24000</v>
      </c>
      <c r="U30" s="2">
        <f t="shared" si="38"/>
        <v>245500</v>
      </c>
      <c r="V30" s="2">
        <f t="shared" si="38"/>
        <v>49000</v>
      </c>
      <c r="W30" s="2">
        <f t="shared" si="38"/>
        <v>294500</v>
      </c>
      <c r="X30" s="2">
        <f t="shared" si="38"/>
        <v>0</v>
      </c>
      <c r="Y30" s="2">
        <f t="shared" si="38"/>
        <v>25201</v>
      </c>
      <c r="Z30" s="2">
        <f t="shared" si="38"/>
        <v>245500</v>
      </c>
      <c r="AA30" s="2">
        <f t="shared" si="38"/>
        <v>74201</v>
      </c>
      <c r="AB30" s="2">
        <f t="shared" si="38"/>
        <v>319701</v>
      </c>
    </row>
    <row r="31" spans="1:28" x14ac:dyDescent="0.2">
      <c r="A31" s="23" t="s">
        <v>47</v>
      </c>
      <c r="B31" s="13">
        <v>20437</v>
      </c>
      <c r="C31" s="21"/>
      <c r="D31" s="13">
        <f t="shared" ref="D31:D38" si="39">SUM(B31:C31)</f>
        <v>20437</v>
      </c>
      <c r="E31" s="34">
        <v>9926</v>
      </c>
      <c r="F31" s="13"/>
      <c r="G31" s="34">
        <f t="shared" si="1"/>
        <v>30363</v>
      </c>
      <c r="H31" s="34">
        <f t="shared" si="2"/>
        <v>0</v>
      </c>
      <c r="I31" s="34">
        <f t="shared" si="3"/>
        <v>30363</v>
      </c>
      <c r="J31" s="34">
        <v>31</v>
      </c>
      <c r="K31" s="34"/>
      <c r="L31" s="34">
        <f t="shared" si="35"/>
        <v>30394</v>
      </c>
      <c r="M31" s="34">
        <f t="shared" si="36"/>
        <v>0</v>
      </c>
      <c r="N31" s="34">
        <f t="shared" si="37"/>
        <v>30394</v>
      </c>
      <c r="O31" s="9" t="s">
        <v>30</v>
      </c>
      <c r="P31" s="13"/>
      <c r="Q31" s="13"/>
      <c r="R31" s="17">
        <f>SUM(P31:Q31)</f>
        <v>0</v>
      </c>
      <c r="S31" s="34"/>
      <c r="T31" s="13"/>
      <c r="U31" s="37">
        <f t="shared" ref="U31:V33" si="40">+P31+S31</f>
        <v>0</v>
      </c>
      <c r="V31" s="37">
        <f t="shared" si="40"/>
        <v>0</v>
      </c>
      <c r="W31" s="37">
        <f>+U31+V31</f>
        <v>0</v>
      </c>
      <c r="X31" s="34"/>
      <c r="Y31" s="34"/>
      <c r="Z31" s="37">
        <f t="shared" ref="Z31:Z33" si="41">+U31+X31</f>
        <v>0</v>
      </c>
      <c r="AA31" s="37">
        <f t="shared" ref="AA31:AA33" si="42">+V31+Y31</f>
        <v>0</v>
      </c>
      <c r="AB31" s="37">
        <f t="shared" ref="AB31:AB33" si="43">+Z31+AA31</f>
        <v>0</v>
      </c>
    </row>
    <row r="32" spans="1:28" x14ac:dyDescent="0.2">
      <c r="A32" s="23" t="s">
        <v>48</v>
      </c>
      <c r="B32" s="13">
        <v>267886</v>
      </c>
      <c r="C32" s="21"/>
      <c r="D32" s="13">
        <f t="shared" si="39"/>
        <v>267886</v>
      </c>
      <c r="E32" s="34"/>
      <c r="F32" s="13"/>
      <c r="G32" s="34">
        <f t="shared" si="1"/>
        <v>267886</v>
      </c>
      <c r="H32" s="34">
        <f t="shared" si="2"/>
        <v>0</v>
      </c>
      <c r="I32" s="34">
        <f t="shared" si="3"/>
        <v>267886</v>
      </c>
      <c r="J32" s="34"/>
      <c r="K32" s="34"/>
      <c r="L32" s="34">
        <f t="shared" si="35"/>
        <v>267886</v>
      </c>
      <c r="M32" s="34">
        <f t="shared" si="36"/>
        <v>0</v>
      </c>
      <c r="N32" s="34">
        <f t="shared" si="37"/>
        <v>267886</v>
      </c>
      <c r="O32" s="9" t="s">
        <v>31</v>
      </c>
      <c r="P32" s="13">
        <v>268500</v>
      </c>
      <c r="Q32" s="17">
        <v>5000</v>
      </c>
      <c r="R32" s="17">
        <f>SUM(P32:Q32)</f>
        <v>273500</v>
      </c>
      <c r="S32" s="34">
        <v>-23000</v>
      </c>
      <c r="T32" s="13">
        <v>24000</v>
      </c>
      <c r="U32" s="37">
        <f t="shared" si="40"/>
        <v>245500</v>
      </c>
      <c r="V32" s="37">
        <f t="shared" si="40"/>
        <v>29000</v>
      </c>
      <c r="W32" s="37">
        <f>+U32+V32</f>
        <v>274500</v>
      </c>
      <c r="X32" s="34"/>
      <c r="Y32" s="34">
        <v>25201</v>
      </c>
      <c r="Z32" s="37">
        <f t="shared" si="41"/>
        <v>245500</v>
      </c>
      <c r="AA32" s="37">
        <f t="shared" si="42"/>
        <v>54201</v>
      </c>
      <c r="AB32" s="37">
        <f t="shared" si="43"/>
        <v>299701</v>
      </c>
    </row>
    <row r="33" spans="1:28" x14ac:dyDescent="0.2">
      <c r="A33" s="23" t="s">
        <v>49</v>
      </c>
      <c r="B33" s="13">
        <v>69834</v>
      </c>
      <c r="C33" s="21">
        <v>126582</v>
      </c>
      <c r="D33" s="13">
        <f t="shared" si="39"/>
        <v>196416</v>
      </c>
      <c r="E33" s="34"/>
      <c r="F33" s="13"/>
      <c r="G33" s="34">
        <f t="shared" si="1"/>
        <v>69834</v>
      </c>
      <c r="H33" s="34">
        <f t="shared" si="2"/>
        <v>126582</v>
      </c>
      <c r="I33" s="34">
        <f t="shared" si="3"/>
        <v>196416</v>
      </c>
      <c r="J33" s="34"/>
      <c r="K33" s="34"/>
      <c r="L33" s="34">
        <f t="shared" si="35"/>
        <v>69834</v>
      </c>
      <c r="M33" s="34">
        <f t="shared" si="36"/>
        <v>126582</v>
      </c>
      <c r="N33" s="34">
        <f t="shared" si="37"/>
        <v>196416</v>
      </c>
      <c r="O33" s="9" t="s">
        <v>74</v>
      </c>
      <c r="P33" s="13"/>
      <c r="Q33" s="17">
        <v>20000</v>
      </c>
      <c r="R33" s="17">
        <f>SUM(P33:Q33)</f>
        <v>20000</v>
      </c>
      <c r="S33" s="34"/>
      <c r="T33" s="13"/>
      <c r="U33" s="37">
        <f t="shared" si="40"/>
        <v>0</v>
      </c>
      <c r="V33" s="37">
        <f t="shared" si="40"/>
        <v>20000</v>
      </c>
      <c r="W33" s="37">
        <f>+U33+V33</f>
        <v>20000</v>
      </c>
      <c r="X33" s="34"/>
      <c r="Y33" s="34"/>
      <c r="Z33" s="37">
        <f t="shared" si="41"/>
        <v>0</v>
      </c>
      <c r="AA33" s="37">
        <f t="shared" si="42"/>
        <v>20000</v>
      </c>
      <c r="AB33" s="37">
        <f t="shared" si="43"/>
        <v>20000</v>
      </c>
    </row>
    <row r="34" spans="1:28" x14ac:dyDescent="0.2">
      <c r="A34" s="26" t="s">
        <v>50</v>
      </c>
      <c r="B34" s="13">
        <f>2620392+526</f>
        <v>2620918</v>
      </c>
      <c r="C34" s="21"/>
      <c r="D34" s="13">
        <f t="shared" si="39"/>
        <v>2620918</v>
      </c>
      <c r="E34" s="21"/>
      <c r="F34" s="13"/>
      <c r="G34" s="34">
        <f t="shared" si="1"/>
        <v>2620918</v>
      </c>
      <c r="H34" s="34">
        <f t="shared" si="2"/>
        <v>0</v>
      </c>
      <c r="I34" s="34">
        <f t="shared" si="3"/>
        <v>2620918</v>
      </c>
      <c r="J34" s="13">
        <v>6941</v>
      </c>
      <c r="K34" s="13"/>
      <c r="L34" s="34">
        <f t="shared" si="35"/>
        <v>2627859</v>
      </c>
      <c r="M34" s="34">
        <f t="shared" si="36"/>
        <v>0</v>
      </c>
      <c r="N34" s="34">
        <f t="shared" si="37"/>
        <v>2627859</v>
      </c>
      <c r="P34" s="13"/>
      <c r="Q34" s="13"/>
      <c r="R34" s="17"/>
      <c r="S34" s="1"/>
      <c r="T34" s="1"/>
      <c r="U34" s="1"/>
      <c r="V34" s="1"/>
      <c r="W34" s="1"/>
      <c r="X34" s="13"/>
      <c r="Y34" s="13"/>
      <c r="Z34" s="13"/>
      <c r="AA34" s="13"/>
      <c r="AB34" s="13"/>
    </row>
    <row r="35" spans="1:28" x14ac:dyDescent="0.2">
      <c r="A35" s="26" t="s">
        <v>51</v>
      </c>
      <c r="B35" s="13">
        <v>547122</v>
      </c>
      <c r="C35" s="21"/>
      <c r="D35" s="13">
        <f t="shared" si="39"/>
        <v>547122</v>
      </c>
      <c r="E35" s="34"/>
      <c r="F35" s="13"/>
      <c r="G35" s="34">
        <f t="shared" si="1"/>
        <v>547122</v>
      </c>
      <c r="H35" s="34">
        <f t="shared" si="2"/>
        <v>0</v>
      </c>
      <c r="I35" s="34">
        <f t="shared" si="3"/>
        <v>547122</v>
      </c>
      <c r="J35" s="34">
        <v>6397</v>
      </c>
      <c r="K35" s="34"/>
      <c r="L35" s="34">
        <f t="shared" si="35"/>
        <v>553519</v>
      </c>
      <c r="M35" s="34">
        <f t="shared" si="36"/>
        <v>0</v>
      </c>
      <c r="N35" s="34">
        <f t="shared" si="37"/>
        <v>553519</v>
      </c>
      <c r="O35" s="8"/>
      <c r="P35" s="2"/>
      <c r="Q35" s="2"/>
      <c r="R35" s="1"/>
      <c r="S35" s="1"/>
      <c r="T35" s="1"/>
      <c r="U35" s="1"/>
      <c r="V35" s="1"/>
      <c r="W35" s="1"/>
      <c r="X35" s="34"/>
      <c r="Y35" s="34"/>
      <c r="Z35" s="34"/>
      <c r="AA35" s="34"/>
      <c r="AB35" s="34"/>
    </row>
    <row r="36" spans="1:28" x14ac:dyDescent="0.2">
      <c r="A36" s="26" t="s">
        <v>52</v>
      </c>
      <c r="B36" s="13">
        <f>6+227963</f>
        <v>227969</v>
      </c>
      <c r="C36" s="21"/>
      <c r="D36" s="13">
        <f t="shared" si="39"/>
        <v>227969</v>
      </c>
      <c r="E36" s="34"/>
      <c r="F36" s="13"/>
      <c r="G36" s="34">
        <f t="shared" si="1"/>
        <v>227969</v>
      </c>
      <c r="H36" s="34">
        <f t="shared" si="2"/>
        <v>0</v>
      </c>
      <c r="I36" s="34">
        <f t="shared" si="3"/>
        <v>227969</v>
      </c>
      <c r="J36" s="34"/>
      <c r="K36" s="34"/>
      <c r="L36" s="34">
        <f t="shared" si="35"/>
        <v>227969</v>
      </c>
      <c r="M36" s="34">
        <f t="shared" si="36"/>
        <v>0</v>
      </c>
      <c r="N36" s="34">
        <f t="shared" si="37"/>
        <v>227969</v>
      </c>
      <c r="O36" s="8"/>
      <c r="P36" s="2"/>
      <c r="Q36" s="2"/>
      <c r="R36" s="2"/>
      <c r="S36" s="1"/>
      <c r="T36" s="1"/>
      <c r="U36" s="1"/>
      <c r="V36" s="1"/>
      <c r="W36" s="1"/>
      <c r="X36" s="34"/>
      <c r="Y36" s="34"/>
      <c r="Z36" s="34"/>
      <c r="AA36" s="34"/>
      <c r="AB36" s="34"/>
    </row>
    <row r="37" spans="1:28" x14ac:dyDescent="0.2">
      <c r="A37" s="26" t="s">
        <v>53</v>
      </c>
      <c r="B37" s="17"/>
      <c r="C37" s="19"/>
      <c r="D37" s="13">
        <f t="shared" si="39"/>
        <v>0</v>
      </c>
      <c r="E37" s="34"/>
      <c r="F37" s="13"/>
      <c r="G37" s="34">
        <f t="shared" si="1"/>
        <v>0</v>
      </c>
      <c r="H37" s="34">
        <f t="shared" si="2"/>
        <v>0</v>
      </c>
      <c r="I37" s="34">
        <f t="shared" si="3"/>
        <v>0</v>
      </c>
      <c r="J37" s="34"/>
      <c r="K37" s="34"/>
      <c r="L37" s="34">
        <f t="shared" si="35"/>
        <v>0</v>
      </c>
      <c r="M37" s="34">
        <f t="shared" si="36"/>
        <v>0</v>
      </c>
      <c r="N37" s="34">
        <f t="shared" si="37"/>
        <v>0</v>
      </c>
      <c r="O37" s="9"/>
      <c r="P37" s="13"/>
      <c r="Q37" s="13"/>
      <c r="R37" s="17"/>
      <c r="S37" s="1"/>
      <c r="T37" s="1"/>
      <c r="U37" s="1"/>
      <c r="V37" s="1"/>
      <c r="W37" s="1"/>
      <c r="X37" s="34"/>
      <c r="Y37" s="34"/>
      <c r="Z37" s="34"/>
      <c r="AA37" s="34"/>
      <c r="AB37" s="34"/>
    </row>
    <row r="38" spans="1:28" x14ac:dyDescent="0.2">
      <c r="A38" s="26" t="s">
        <v>54</v>
      </c>
      <c r="B38" s="13">
        <v>2165</v>
      </c>
      <c r="C38" s="21"/>
      <c r="D38" s="13">
        <f t="shared" si="39"/>
        <v>2165</v>
      </c>
      <c r="E38" s="34"/>
      <c r="F38" s="13"/>
      <c r="G38" s="34">
        <f t="shared" si="1"/>
        <v>2165</v>
      </c>
      <c r="H38" s="34">
        <f t="shared" si="2"/>
        <v>0</v>
      </c>
      <c r="I38" s="34">
        <f t="shared" si="3"/>
        <v>2165</v>
      </c>
      <c r="J38" s="34">
        <v>72941</v>
      </c>
      <c r="K38" s="34"/>
      <c r="L38" s="34">
        <f t="shared" si="35"/>
        <v>75106</v>
      </c>
      <c r="M38" s="34">
        <f t="shared" si="36"/>
        <v>0</v>
      </c>
      <c r="N38" s="34">
        <f t="shared" si="37"/>
        <v>75106</v>
      </c>
      <c r="O38" s="9"/>
      <c r="P38" s="13"/>
      <c r="Q38" s="17"/>
      <c r="R38" s="17"/>
      <c r="S38" s="1"/>
      <c r="T38" s="1"/>
      <c r="U38" s="1"/>
      <c r="V38" s="1"/>
      <c r="W38" s="1"/>
      <c r="X38" s="34"/>
      <c r="Y38" s="34"/>
      <c r="Z38" s="34"/>
      <c r="AA38" s="34"/>
      <c r="AB38" s="34"/>
    </row>
    <row r="39" spans="1:28" x14ac:dyDescent="0.2">
      <c r="A39" s="23"/>
      <c r="B39" s="13"/>
      <c r="C39" s="21"/>
      <c r="D39" s="13"/>
      <c r="E39" s="21"/>
      <c r="F39" s="13"/>
      <c r="G39" s="34"/>
      <c r="H39" s="34"/>
      <c r="I39" s="34"/>
      <c r="J39" s="13"/>
      <c r="K39" s="13"/>
      <c r="L39" s="13"/>
      <c r="M39" s="13"/>
      <c r="N39" s="13"/>
      <c r="P39" s="13"/>
      <c r="Q39" s="2"/>
      <c r="R39" s="17"/>
      <c r="S39" s="1"/>
      <c r="T39" s="1"/>
      <c r="U39" s="1"/>
      <c r="V39" s="1"/>
      <c r="W39" s="1"/>
      <c r="X39" s="13"/>
      <c r="Y39" s="13"/>
      <c r="Z39" s="13"/>
      <c r="AA39" s="13"/>
      <c r="AB39" s="13"/>
    </row>
    <row r="40" spans="1:28" x14ac:dyDescent="0.2">
      <c r="A40" s="24" t="s">
        <v>55</v>
      </c>
      <c r="B40" s="2">
        <f t="shared" ref="B40:N40" si="44">SUM(B41:B42)</f>
        <v>9935588</v>
      </c>
      <c r="C40" s="2">
        <f t="shared" si="44"/>
        <v>0</v>
      </c>
      <c r="D40" s="2">
        <f t="shared" si="44"/>
        <v>9935588</v>
      </c>
      <c r="E40" s="2">
        <f t="shared" si="44"/>
        <v>0</v>
      </c>
      <c r="F40" s="2">
        <f t="shared" si="44"/>
        <v>0</v>
      </c>
      <c r="G40" s="2">
        <f t="shared" si="44"/>
        <v>9935588</v>
      </c>
      <c r="H40" s="2">
        <f t="shared" si="44"/>
        <v>0</v>
      </c>
      <c r="I40" s="2">
        <f t="shared" si="44"/>
        <v>9935588</v>
      </c>
      <c r="J40" s="2">
        <f t="shared" si="44"/>
        <v>430</v>
      </c>
      <c r="K40" s="2">
        <f t="shared" si="44"/>
        <v>0</v>
      </c>
      <c r="L40" s="2">
        <f t="shared" si="44"/>
        <v>9936018</v>
      </c>
      <c r="M40" s="2">
        <f t="shared" si="44"/>
        <v>0</v>
      </c>
      <c r="N40" s="2">
        <f t="shared" si="44"/>
        <v>9936018</v>
      </c>
      <c r="P40" s="13"/>
      <c r="Q40" s="13"/>
      <c r="R40" s="17"/>
      <c r="S40" s="1"/>
      <c r="T40" s="1"/>
      <c r="U40" s="1"/>
      <c r="V40" s="1"/>
      <c r="W40" s="1"/>
      <c r="X40" s="2"/>
      <c r="Y40" s="2"/>
      <c r="Z40" s="2"/>
      <c r="AA40" s="2"/>
      <c r="AB40" s="2"/>
    </row>
    <row r="41" spans="1:28" x14ac:dyDescent="0.2">
      <c r="A41" s="26" t="s">
        <v>56</v>
      </c>
      <c r="B41" s="13">
        <v>9935588</v>
      </c>
      <c r="C41" s="21"/>
      <c r="D41" s="13">
        <f t="shared" ref="D41" si="45">SUM(B41:C41)</f>
        <v>9935588</v>
      </c>
      <c r="E41" s="21"/>
      <c r="F41" s="13"/>
      <c r="G41" s="34">
        <f t="shared" si="1"/>
        <v>9935588</v>
      </c>
      <c r="H41" s="34">
        <f t="shared" si="2"/>
        <v>0</v>
      </c>
      <c r="I41" s="34">
        <f t="shared" si="3"/>
        <v>9935588</v>
      </c>
      <c r="J41" s="13"/>
      <c r="K41" s="13"/>
      <c r="L41" s="34">
        <f t="shared" ref="L41" si="46">+G41+J41</f>
        <v>9935588</v>
      </c>
      <c r="M41" s="34">
        <f t="shared" ref="M41" si="47">+H41+K41</f>
        <v>0</v>
      </c>
      <c r="N41" s="34">
        <f t="shared" ref="N41" si="48">+L41+M41</f>
        <v>9935588</v>
      </c>
      <c r="P41" s="23"/>
      <c r="Q41" s="23"/>
      <c r="R41" s="1"/>
      <c r="S41" s="1"/>
      <c r="T41" s="1"/>
      <c r="U41" s="1"/>
      <c r="V41" s="1"/>
      <c r="W41" s="1"/>
      <c r="X41" s="13"/>
      <c r="Y41" s="13"/>
      <c r="Z41" s="13"/>
      <c r="AA41" s="13"/>
      <c r="AB41" s="13"/>
    </row>
    <row r="42" spans="1:28" x14ac:dyDescent="0.2">
      <c r="A42" s="26" t="s">
        <v>82</v>
      </c>
      <c r="B42" s="13"/>
      <c r="C42" s="21"/>
      <c r="D42" s="13"/>
      <c r="E42" s="34"/>
      <c r="F42" s="13"/>
      <c r="G42" s="34"/>
      <c r="H42" s="34"/>
      <c r="I42" s="34"/>
      <c r="J42" s="34">
        <v>430</v>
      </c>
      <c r="K42" s="34"/>
      <c r="L42" s="34">
        <f t="shared" ref="L42" si="49">+G42+J42</f>
        <v>430</v>
      </c>
      <c r="M42" s="34">
        <f t="shared" ref="M42" si="50">+H42+K42</f>
        <v>0</v>
      </c>
      <c r="N42" s="34">
        <f t="shared" ref="N42" si="51">+L42+M42</f>
        <v>430</v>
      </c>
      <c r="O42" s="10" t="s">
        <v>5</v>
      </c>
      <c r="P42" s="2">
        <f t="shared" ref="P42:AB42" si="52">SUM(P43:P45)</f>
        <v>2735420</v>
      </c>
      <c r="Q42" s="2">
        <f t="shared" si="52"/>
        <v>0</v>
      </c>
      <c r="R42" s="2">
        <f t="shared" si="52"/>
        <v>2735420</v>
      </c>
      <c r="S42" s="2">
        <f t="shared" si="52"/>
        <v>1975963</v>
      </c>
      <c r="T42" s="2">
        <f t="shared" si="52"/>
        <v>0</v>
      </c>
      <c r="U42" s="2">
        <f t="shared" si="52"/>
        <v>4711383</v>
      </c>
      <c r="V42" s="2">
        <f t="shared" si="52"/>
        <v>0</v>
      </c>
      <c r="W42" s="2">
        <f t="shared" si="52"/>
        <v>4711383</v>
      </c>
      <c r="X42" s="2">
        <f t="shared" si="52"/>
        <v>-1662956</v>
      </c>
      <c r="Y42" s="2">
        <f t="shared" si="52"/>
        <v>0</v>
      </c>
      <c r="Z42" s="2">
        <f t="shared" si="52"/>
        <v>3048427</v>
      </c>
      <c r="AA42" s="2">
        <f t="shared" si="52"/>
        <v>0</v>
      </c>
      <c r="AB42" s="2">
        <f t="shared" si="52"/>
        <v>3048427</v>
      </c>
    </row>
    <row r="43" spans="1:28" x14ac:dyDescent="0.2">
      <c r="A43" s="23"/>
      <c r="B43" s="13"/>
      <c r="C43" s="21"/>
      <c r="D43" s="13"/>
      <c r="E43" s="34"/>
      <c r="F43" s="13"/>
      <c r="G43" s="34"/>
      <c r="H43" s="34"/>
      <c r="I43" s="34"/>
      <c r="J43" s="34"/>
      <c r="K43" s="34"/>
      <c r="L43" s="34"/>
      <c r="M43" s="34"/>
      <c r="N43" s="34"/>
      <c r="O43" s="12" t="s">
        <v>25</v>
      </c>
      <c r="P43" s="13">
        <f>2683583+526+6311</f>
        <v>2690420</v>
      </c>
      <c r="Q43" s="13"/>
      <c r="R43" s="13">
        <f>SUM(P43:Q43)</f>
        <v>2690420</v>
      </c>
      <c r="S43" s="13">
        <v>1975963</v>
      </c>
      <c r="T43" s="1"/>
      <c r="U43" s="37">
        <f t="shared" ref="U43:V45" si="53">+P43+S43</f>
        <v>4666383</v>
      </c>
      <c r="V43" s="37">
        <f t="shared" si="53"/>
        <v>0</v>
      </c>
      <c r="W43" s="37">
        <f>+U43+V43</f>
        <v>4666383</v>
      </c>
      <c r="X43" s="34">
        <v>-1657956</v>
      </c>
      <c r="Y43" s="34"/>
      <c r="Z43" s="37">
        <f t="shared" ref="Z43" si="54">+U43+X43</f>
        <v>3008427</v>
      </c>
      <c r="AA43" s="37">
        <f t="shared" ref="AA43" si="55">+V43+Y43</f>
        <v>0</v>
      </c>
      <c r="AB43" s="37">
        <f>+Z43+AA43</f>
        <v>3008427</v>
      </c>
    </row>
    <row r="44" spans="1:28" x14ac:dyDescent="0.2">
      <c r="A44" s="24" t="s">
        <v>57</v>
      </c>
      <c r="B44" s="2">
        <f t="shared" ref="B44:N44" si="56">SUM(B45)</f>
        <v>0</v>
      </c>
      <c r="C44" s="19">
        <f t="shared" si="56"/>
        <v>0</v>
      </c>
      <c r="D44" s="2">
        <f t="shared" si="56"/>
        <v>0</v>
      </c>
      <c r="E44" s="2">
        <f t="shared" si="56"/>
        <v>0</v>
      </c>
      <c r="F44" s="2">
        <f t="shared" si="56"/>
        <v>0</v>
      </c>
      <c r="G44" s="2">
        <f t="shared" si="56"/>
        <v>0</v>
      </c>
      <c r="H44" s="2">
        <f t="shared" si="56"/>
        <v>0</v>
      </c>
      <c r="I44" s="2">
        <f t="shared" si="56"/>
        <v>0</v>
      </c>
      <c r="J44" s="2">
        <f t="shared" si="56"/>
        <v>0</v>
      </c>
      <c r="K44" s="2">
        <f t="shared" si="56"/>
        <v>0</v>
      </c>
      <c r="L44" s="2">
        <f t="shared" si="56"/>
        <v>0</v>
      </c>
      <c r="M44" s="2">
        <f t="shared" si="56"/>
        <v>0</v>
      </c>
      <c r="N44" s="2">
        <f t="shared" si="56"/>
        <v>0</v>
      </c>
      <c r="O44" s="12" t="s">
        <v>26</v>
      </c>
      <c r="P44" s="13">
        <v>5000</v>
      </c>
      <c r="Q44" s="13"/>
      <c r="R44" s="13">
        <f>SUM(P44:Q44)</f>
        <v>5000</v>
      </c>
      <c r="S44" s="1"/>
      <c r="T44" s="1"/>
      <c r="U44" s="37">
        <f t="shared" si="53"/>
        <v>5000</v>
      </c>
      <c r="V44" s="37">
        <f t="shared" si="53"/>
        <v>0</v>
      </c>
      <c r="W44" s="37">
        <f>+U44+V44</f>
        <v>5000</v>
      </c>
      <c r="X44" s="35"/>
      <c r="Y44" s="35"/>
      <c r="Z44" s="37">
        <f t="shared" ref="Z44:Z45" si="57">+U44+X44</f>
        <v>5000</v>
      </c>
      <c r="AA44" s="37">
        <f t="shared" ref="AA44:AA45" si="58">+V44+Y44</f>
        <v>0</v>
      </c>
      <c r="AB44" s="37">
        <f t="shared" ref="AB44:AB45" si="59">+Z44+AA44</f>
        <v>5000</v>
      </c>
    </row>
    <row r="45" spans="1:28" x14ac:dyDescent="0.2">
      <c r="A45" s="23" t="s">
        <v>58</v>
      </c>
      <c r="B45" s="13"/>
      <c r="C45" s="21"/>
      <c r="D45" s="13">
        <f>SUM(B45:C45)</f>
        <v>0</v>
      </c>
      <c r="E45" s="34"/>
      <c r="F45" s="13"/>
      <c r="G45" s="34">
        <f t="shared" si="1"/>
        <v>0</v>
      </c>
      <c r="H45" s="34">
        <f t="shared" si="2"/>
        <v>0</v>
      </c>
      <c r="I45" s="34">
        <f t="shared" si="3"/>
        <v>0</v>
      </c>
      <c r="J45" s="34"/>
      <c r="K45" s="34"/>
      <c r="L45" s="34">
        <f t="shared" ref="L45" si="60">+G45+J45</f>
        <v>0</v>
      </c>
      <c r="M45" s="34">
        <f t="shared" ref="M45" si="61">+H45+K45</f>
        <v>0</v>
      </c>
      <c r="N45" s="34">
        <f t="shared" ref="N45" si="62">+L45+M45</f>
        <v>0</v>
      </c>
      <c r="O45" s="12" t="s">
        <v>27</v>
      </c>
      <c r="P45" s="13">
        <v>40000</v>
      </c>
      <c r="Q45" s="13"/>
      <c r="R45" s="13">
        <f>SUM(P45:Q45)</f>
        <v>40000</v>
      </c>
      <c r="S45" s="1"/>
      <c r="T45" s="1"/>
      <c r="U45" s="37">
        <f t="shared" si="53"/>
        <v>40000</v>
      </c>
      <c r="V45" s="37">
        <f t="shared" si="53"/>
        <v>0</v>
      </c>
      <c r="W45" s="37">
        <f>+U45+V45</f>
        <v>40000</v>
      </c>
      <c r="X45" s="34">
        <v>-5000</v>
      </c>
      <c r="Y45" s="34"/>
      <c r="Z45" s="37">
        <f t="shared" si="57"/>
        <v>35000</v>
      </c>
      <c r="AA45" s="37">
        <f t="shared" si="58"/>
        <v>0</v>
      </c>
      <c r="AB45" s="37">
        <f t="shared" si="59"/>
        <v>35000</v>
      </c>
    </row>
    <row r="46" spans="1:28" x14ac:dyDescent="0.2">
      <c r="A46" s="24"/>
      <c r="B46" s="2"/>
      <c r="C46" s="19"/>
      <c r="D46" s="2"/>
      <c r="E46" s="35"/>
      <c r="F46" s="2"/>
      <c r="G46" s="34"/>
      <c r="H46" s="34"/>
      <c r="I46" s="34"/>
      <c r="J46" s="34"/>
      <c r="K46" s="34"/>
      <c r="L46" s="34"/>
      <c r="M46" s="34"/>
      <c r="N46" s="34"/>
      <c r="O46" s="8"/>
      <c r="P46" s="2"/>
      <c r="Q46" s="2"/>
      <c r="R46" s="1"/>
      <c r="S46" s="1"/>
      <c r="T46" s="1"/>
      <c r="U46" s="1"/>
      <c r="V46" s="1"/>
      <c r="W46" s="1"/>
      <c r="X46" s="34"/>
      <c r="Y46" s="34"/>
      <c r="Z46" s="34"/>
      <c r="AA46" s="34"/>
      <c r="AB46" s="34"/>
    </row>
    <row r="47" spans="1:28" x14ac:dyDescent="0.2">
      <c r="A47" s="24" t="s">
        <v>59</v>
      </c>
      <c r="B47" s="2">
        <f>SUM(B48)</f>
        <v>0</v>
      </c>
      <c r="C47" s="19">
        <f>SUM(C48)</f>
        <v>0</v>
      </c>
      <c r="D47" s="2">
        <f>SUM(D48)</f>
        <v>0</v>
      </c>
      <c r="E47" s="35"/>
      <c r="F47" s="2"/>
      <c r="G47" s="35">
        <f t="shared" si="1"/>
        <v>0</v>
      </c>
      <c r="H47" s="35">
        <f t="shared" si="2"/>
        <v>0</v>
      </c>
      <c r="I47" s="35">
        <f t="shared" si="3"/>
        <v>0</v>
      </c>
      <c r="J47" s="35">
        <f t="shared" ref="J47" si="63">+H47+I47</f>
        <v>0</v>
      </c>
      <c r="K47" s="35">
        <f t="shared" ref="K47" si="64">+I47+J47</f>
        <v>0</v>
      </c>
      <c r="L47" s="35">
        <f t="shared" ref="L47" si="65">+J47+K47</f>
        <v>0</v>
      </c>
      <c r="M47" s="35">
        <f t="shared" ref="M47" si="66">+K47+L47</f>
        <v>0</v>
      </c>
      <c r="N47" s="35">
        <f t="shared" ref="N47" si="67">+L47+M47</f>
        <v>0</v>
      </c>
      <c r="O47" s="9"/>
      <c r="P47" s="2"/>
      <c r="Q47" s="2"/>
      <c r="R47" s="1"/>
      <c r="S47" s="1"/>
      <c r="T47" s="1"/>
      <c r="U47" s="1"/>
      <c r="V47" s="1"/>
      <c r="W47" s="1"/>
      <c r="X47" s="34"/>
      <c r="Y47" s="34"/>
      <c r="Z47" s="34"/>
      <c r="AA47" s="34"/>
      <c r="AB47" s="34"/>
    </row>
    <row r="48" spans="1:28" x14ac:dyDescent="0.2">
      <c r="A48" s="23" t="s">
        <v>60</v>
      </c>
      <c r="B48" s="13"/>
      <c r="C48" s="21"/>
      <c r="D48" s="13">
        <f>SUM(B48:C48)</f>
        <v>0</v>
      </c>
      <c r="E48" s="34"/>
      <c r="F48" s="13"/>
      <c r="G48" s="34">
        <f t="shared" si="1"/>
        <v>0</v>
      </c>
      <c r="H48" s="34">
        <f t="shared" si="2"/>
        <v>0</v>
      </c>
      <c r="I48" s="34">
        <f t="shared" si="3"/>
        <v>0</v>
      </c>
      <c r="J48" s="34"/>
      <c r="K48" s="34"/>
      <c r="L48" s="34">
        <f t="shared" ref="L48" si="68">+G48+J48</f>
        <v>0</v>
      </c>
      <c r="M48" s="34">
        <f t="shared" ref="M48" si="69">+H48+K48</f>
        <v>0</v>
      </c>
      <c r="N48" s="34">
        <f t="shared" ref="N48" si="70">+L48+M48</f>
        <v>0</v>
      </c>
      <c r="O48" s="9"/>
      <c r="P48" s="2"/>
      <c r="Q48" s="2"/>
      <c r="R48" s="1"/>
      <c r="S48" s="1"/>
      <c r="T48" s="1"/>
      <c r="U48" s="1"/>
      <c r="V48" s="1"/>
      <c r="W48" s="1"/>
      <c r="X48" s="34"/>
      <c r="Y48" s="34"/>
      <c r="Z48" s="34"/>
      <c r="AA48" s="34"/>
      <c r="AB48" s="34"/>
    </row>
    <row r="49" spans="1:28" x14ac:dyDescent="0.2">
      <c r="A49" s="23"/>
      <c r="B49" s="2"/>
      <c r="C49" s="19"/>
      <c r="D49" s="2"/>
      <c r="E49" s="35"/>
      <c r="F49" s="2"/>
      <c r="G49" s="34"/>
      <c r="H49" s="34"/>
      <c r="I49" s="34"/>
      <c r="J49" s="34"/>
      <c r="K49" s="34"/>
      <c r="L49" s="34"/>
      <c r="M49" s="34"/>
      <c r="N49" s="34"/>
      <c r="O49" s="9"/>
      <c r="P49" s="2"/>
      <c r="Q49" s="2"/>
      <c r="R49" s="1"/>
      <c r="S49" s="1"/>
      <c r="T49" s="1"/>
      <c r="U49" s="1"/>
      <c r="V49" s="1"/>
      <c r="W49" s="1"/>
      <c r="X49" s="34"/>
      <c r="Y49" s="34"/>
      <c r="Z49" s="34"/>
      <c r="AA49" s="34"/>
      <c r="AB49" s="34"/>
    </row>
    <row r="50" spans="1:28" x14ac:dyDescent="0.2">
      <c r="A50" s="23"/>
      <c r="B50" s="25"/>
      <c r="C50" s="19"/>
      <c r="D50" s="25"/>
      <c r="E50" s="35"/>
      <c r="F50" s="25"/>
      <c r="G50" s="34"/>
      <c r="H50" s="34"/>
      <c r="I50" s="34"/>
      <c r="J50" s="34"/>
      <c r="K50" s="34"/>
      <c r="L50" s="34"/>
      <c r="M50" s="34"/>
      <c r="N50" s="34"/>
      <c r="O50" s="9"/>
      <c r="P50" s="2"/>
      <c r="Q50" s="2"/>
      <c r="R50" s="1"/>
      <c r="S50" s="1"/>
      <c r="T50" s="1"/>
      <c r="U50" s="1"/>
      <c r="V50" s="1"/>
      <c r="W50" s="1"/>
      <c r="X50" s="34"/>
      <c r="Y50" s="34"/>
      <c r="Z50" s="34"/>
      <c r="AA50" s="34"/>
      <c r="AB50" s="34"/>
    </row>
    <row r="51" spans="1:28" ht="12.75" customHeight="1" x14ac:dyDescent="0.2">
      <c r="A51" s="5" t="s">
        <v>15</v>
      </c>
      <c r="B51" s="6">
        <f>SUM(B7,B12,B16,B28,B40,B44,B47)</f>
        <v>26963555</v>
      </c>
      <c r="C51" s="6">
        <f t="shared" ref="C51:I51" si="71">SUM(C7,C12,C16,C28,C40,C44,C47)</f>
        <v>134666</v>
      </c>
      <c r="D51" s="6">
        <f t="shared" si="71"/>
        <v>27098221</v>
      </c>
      <c r="E51" s="6">
        <f t="shared" si="71"/>
        <v>78457</v>
      </c>
      <c r="F51" s="6">
        <f t="shared" si="71"/>
        <v>0</v>
      </c>
      <c r="G51" s="6">
        <f t="shared" si="71"/>
        <v>27042012</v>
      </c>
      <c r="H51" s="6">
        <f t="shared" si="71"/>
        <v>134666</v>
      </c>
      <c r="I51" s="6">
        <f t="shared" si="71"/>
        <v>27176678</v>
      </c>
      <c r="J51" s="6">
        <f t="shared" ref="J51:N51" si="72">SUM(J7,J12,J16,J28,J40,J44,J47)</f>
        <v>158959</v>
      </c>
      <c r="K51" s="6">
        <f t="shared" si="72"/>
        <v>0</v>
      </c>
      <c r="L51" s="6">
        <f t="shared" si="72"/>
        <v>27200971</v>
      </c>
      <c r="M51" s="6">
        <f t="shared" si="72"/>
        <v>134666</v>
      </c>
      <c r="N51" s="6">
        <f t="shared" si="72"/>
        <v>27335637</v>
      </c>
      <c r="O51" s="3" t="s">
        <v>14</v>
      </c>
      <c r="P51" s="4">
        <f>SUM(P7,P9,P11,P16,P18,P25,P28,P30,P36,P42)</f>
        <v>24553311</v>
      </c>
      <c r="Q51" s="4">
        <f t="shared" ref="Q51:AB51" si="73">SUM(Q7,Q9,Q11,Q16,Q18,Q25,Q28,Q30,Q36,Q42)</f>
        <v>4057251</v>
      </c>
      <c r="R51" s="4">
        <f t="shared" si="73"/>
        <v>28610562</v>
      </c>
      <c r="S51" s="4">
        <f t="shared" si="73"/>
        <v>3672751</v>
      </c>
      <c r="T51" s="4">
        <f t="shared" si="73"/>
        <v>130769</v>
      </c>
      <c r="U51" s="4">
        <f t="shared" si="73"/>
        <v>28226062</v>
      </c>
      <c r="V51" s="4">
        <f t="shared" si="73"/>
        <v>4188020</v>
      </c>
      <c r="W51" s="4">
        <f>SUM(W7,W9,W11,W16,W18,W25,W28,W30,W36,W42)</f>
        <v>32414082</v>
      </c>
      <c r="X51" s="4">
        <f t="shared" si="73"/>
        <v>-1470051</v>
      </c>
      <c r="Y51" s="4">
        <f t="shared" si="73"/>
        <v>-78315</v>
      </c>
      <c r="Z51" s="4">
        <f t="shared" si="73"/>
        <v>26756011</v>
      </c>
      <c r="AA51" s="4">
        <f t="shared" si="73"/>
        <v>4109705</v>
      </c>
      <c r="AB51" s="4">
        <f t="shared" si="73"/>
        <v>30865716</v>
      </c>
    </row>
    <row r="52" spans="1:28" x14ac:dyDescent="0.2">
      <c r="A52" s="28" t="s">
        <v>16</v>
      </c>
      <c r="B52" s="11">
        <f t="shared" ref="B52:I52" si="74">SUM(B53:B56)</f>
        <v>3408120</v>
      </c>
      <c r="C52" s="11">
        <f t="shared" si="74"/>
        <v>0</v>
      </c>
      <c r="D52" s="11">
        <f t="shared" si="74"/>
        <v>3408120</v>
      </c>
      <c r="E52" s="11">
        <f t="shared" si="74"/>
        <v>4422766</v>
      </c>
      <c r="F52" s="11">
        <f t="shared" si="74"/>
        <v>78892</v>
      </c>
      <c r="G52" s="11">
        <f t="shared" si="74"/>
        <v>7830886</v>
      </c>
      <c r="H52" s="11">
        <f t="shared" si="74"/>
        <v>78892</v>
      </c>
      <c r="I52" s="11">
        <f t="shared" si="74"/>
        <v>7909778</v>
      </c>
      <c r="J52" s="11">
        <f t="shared" ref="J52:N52" si="75">SUM(J53:J56)</f>
        <v>536318</v>
      </c>
      <c r="K52" s="11">
        <f t="shared" si="75"/>
        <v>0</v>
      </c>
      <c r="L52" s="11">
        <f t="shared" si="75"/>
        <v>8367204</v>
      </c>
      <c r="M52" s="11">
        <f t="shared" si="75"/>
        <v>78892</v>
      </c>
      <c r="N52" s="11">
        <f t="shared" si="75"/>
        <v>8446096</v>
      </c>
      <c r="O52" s="10" t="s">
        <v>18</v>
      </c>
      <c r="P52" s="11">
        <f t="shared" ref="P52:AB52" si="76">SUM(P53:P56)</f>
        <v>1895779</v>
      </c>
      <c r="Q52" s="11">
        <f t="shared" si="76"/>
        <v>0</v>
      </c>
      <c r="R52" s="11">
        <f t="shared" si="76"/>
        <v>1895779</v>
      </c>
      <c r="S52" s="11">
        <f t="shared" si="76"/>
        <v>776595</v>
      </c>
      <c r="T52" s="11">
        <f t="shared" si="76"/>
        <v>0</v>
      </c>
      <c r="U52" s="11">
        <f t="shared" si="76"/>
        <v>2672374</v>
      </c>
      <c r="V52" s="11">
        <f t="shared" si="76"/>
        <v>0</v>
      </c>
      <c r="W52" s="11">
        <f t="shared" si="76"/>
        <v>2672374</v>
      </c>
      <c r="X52" s="11">
        <f t="shared" si="76"/>
        <v>2243643</v>
      </c>
      <c r="Y52" s="11">
        <f t="shared" si="76"/>
        <v>0</v>
      </c>
      <c r="Z52" s="11">
        <f t="shared" si="76"/>
        <v>4916017</v>
      </c>
      <c r="AA52" s="11">
        <f t="shared" si="76"/>
        <v>0</v>
      </c>
      <c r="AB52" s="11">
        <f t="shared" si="76"/>
        <v>4916017</v>
      </c>
    </row>
    <row r="53" spans="1:28" x14ac:dyDescent="0.2">
      <c r="A53" s="29" t="s">
        <v>61</v>
      </c>
      <c r="B53" s="13">
        <v>1908120</v>
      </c>
      <c r="C53" s="13"/>
      <c r="D53" s="13">
        <f>SUM(B53:C53)</f>
        <v>1908120</v>
      </c>
      <c r="E53" s="36"/>
      <c r="F53" s="13"/>
      <c r="G53" s="34">
        <f t="shared" ref="G53:H56" si="77">+B53+E53</f>
        <v>1908120</v>
      </c>
      <c r="H53" s="34">
        <f t="shared" si="77"/>
        <v>0</v>
      </c>
      <c r="I53" s="34">
        <f>+G53+H53</f>
        <v>1908120</v>
      </c>
      <c r="J53" s="13">
        <v>-1707325</v>
      </c>
      <c r="K53" s="13"/>
      <c r="L53" s="34">
        <f t="shared" ref="L53" si="78">+G53+J53</f>
        <v>200795</v>
      </c>
      <c r="M53" s="34">
        <f t="shared" ref="M53" si="79">+H53+K53</f>
        <v>0</v>
      </c>
      <c r="N53" s="34">
        <f t="shared" ref="N53" si="80">+L53+M53</f>
        <v>200795</v>
      </c>
      <c r="O53" s="29" t="s">
        <v>62</v>
      </c>
      <c r="P53" s="13">
        <v>319034</v>
      </c>
      <c r="Q53" s="13"/>
      <c r="R53" s="13">
        <f>SUM(P53:Q53)</f>
        <v>319034</v>
      </c>
      <c r="S53" s="1"/>
      <c r="T53" s="1"/>
      <c r="U53" s="37">
        <f t="shared" ref="U53:V55" si="81">+P53+S53</f>
        <v>319034</v>
      </c>
      <c r="V53" s="37">
        <f t="shared" si="81"/>
        <v>0</v>
      </c>
      <c r="W53" s="37">
        <f>+U53+V53</f>
        <v>319034</v>
      </c>
      <c r="X53" s="13"/>
      <c r="Y53" s="13"/>
      <c r="Z53" s="37">
        <f t="shared" ref="Z53" si="82">+U53+X53</f>
        <v>319034</v>
      </c>
      <c r="AA53" s="37">
        <f t="shared" ref="AA53" si="83">+V53+Y53</f>
        <v>0</v>
      </c>
      <c r="AB53" s="37">
        <f t="shared" ref="AB53" si="84">+Z53+AA53</f>
        <v>319034</v>
      </c>
    </row>
    <row r="54" spans="1:28" ht="12.75" customHeight="1" x14ac:dyDescent="0.2">
      <c r="A54" s="29" t="s">
        <v>67</v>
      </c>
      <c r="B54" s="13">
        <v>1500000</v>
      </c>
      <c r="C54" s="21"/>
      <c r="D54" s="13">
        <f>SUM(B54:C54)</f>
        <v>1500000</v>
      </c>
      <c r="E54" s="36"/>
      <c r="F54" s="13"/>
      <c r="G54" s="34">
        <f t="shared" si="77"/>
        <v>1500000</v>
      </c>
      <c r="H54" s="34">
        <f t="shared" si="77"/>
        <v>0</v>
      </c>
      <c r="I54" s="34">
        <f>+G54+H54</f>
        <v>1500000</v>
      </c>
      <c r="J54" s="13"/>
      <c r="K54" s="13"/>
      <c r="L54" s="34">
        <f t="shared" ref="L54:L56" si="85">+G54+J54</f>
        <v>1500000</v>
      </c>
      <c r="M54" s="34">
        <f t="shared" ref="M54:M56" si="86">+H54+K54</f>
        <v>0</v>
      </c>
      <c r="N54" s="34">
        <f t="shared" ref="N54:N56" si="87">+L54+M54</f>
        <v>1500000</v>
      </c>
      <c r="O54" s="29" t="s">
        <v>66</v>
      </c>
      <c r="P54" s="13">
        <v>1500000</v>
      </c>
      <c r="Q54" s="13"/>
      <c r="R54" s="13">
        <f>SUM(P54:Q54)</f>
        <v>1500000</v>
      </c>
      <c r="S54" s="1"/>
      <c r="T54" s="1"/>
      <c r="U54" s="37">
        <f t="shared" si="81"/>
        <v>1500000</v>
      </c>
      <c r="V54" s="37">
        <f t="shared" si="81"/>
        <v>0</v>
      </c>
      <c r="W54" s="37">
        <f>+U54+V54</f>
        <v>1500000</v>
      </c>
      <c r="X54" s="13"/>
      <c r="Y54" s="13"/>
      <c r="Z54" s="37">
        <f t="shared" ref="Z54:Z55" si="88">+U54+X54</f>
        <v>1500000</v>
      </c>
      <c r="AA54" s="37">
        <f t="shared" ref="AA54:AA55" si="89">+V54+Y54</f>
        <v>0</v>
      </c>
      <c r="AB54" s="37">
        <f t="shared" ref="AB54:AB55" si="90">+Z54+AA54</f>
        <v>1500000</v>
      </c>
    </row>
    <row r="55" spans="1:28" x14ac:dyDescent="0.2">
      <c r="A55" s="32" t="s">
        <v>70</v>
      </c>
      <c r="B55" s="13"/>
      <c r="C55" s="21"/>
      <c r="D55" s="13">
        <f>SUM(B55:C55)</f>
        <v>0</v>
      </c>
      <c r="E55" s="34">
        <v>776595</v>
      </c>
      <c r="F55" s="34"/>
      <c r="G55" s="34">
        <f t="shared" si="77"/>
        <v>776595</v>
      </c>
      <c r="H55" s="34">
        <f t="shared" si="77"/>
        <v>0</v>
      </c>
      <c r="I55" s="34">
        <f>+G55+H55</f>
        <v>776595</v>
      </c>
      <c r="J55" s="34">
        <v>2243643</v>
      </c>
      <c r="K55" s="34"/>
      <c r="L55" s="34">
        <f t="shared" si="85"/>
        <v>3020238</v>
      </c>
      <c r="M55" s="34">
        <f t="shared" si="86"/>
        <v>0</v>
      </c>
      <c r="N55" s="34">
        <f t="shared" si="87"/>
        <v>3020238</v>
      </c>
      <c r="O55" s="12" t="s">
        <v>65</v>
      </c>
      <c r="P55" s="13">
        <v>76745</v>
      </c>
      <c r="Q55" s="13"/>
      <c r="R55" s="13">
        <f>SUM(P55:Q55)</f>
        <v>76745</v>
      </c>
      <c r="S55" s="1">
        <v>776595</v>
      </c>
      <c r="T55" s="1"/>
      <c r="U55" s="37">
        <f t="shared" si="81"/>
        <v>853340</v>
      </c>
      <c r="V55" s="37">
        <f t="shared" si="81"/>
        <v>0</v>
      </c>
      <c r="W55" s="37">
        <f>+U55+V55</f>
        <v>853340</v>
      </c>
      <c r="X55" s="34">
        <v>2243643</v>
      </c>
      <c r="Y55" s="34"/>
      <c r="Z55" s="37">
        <f t="shared" si="88"/>
        <v>3096983</v>
      </c>
      <c r="AA55" s="37">
        <f t="shared" si="89"/>
        <v>0</v>
      </c>
      <c r="AB55" s="37">
        <f t="shared" si="90"/>
        <v>3096983</v>
      </c>
    </row>
    <row r="56" spans="1:28" x14ac:dyDescent="0.2">
      <c r="A56" s="33" t="s">
        <v>72</v>
      </c>
      <c r="B56" s="13"/>
      <c r="C56" s="21"/>
      <c r="D56" s="13">
        <f>SUM(B56:C56)</f>
        <v>0</v>
      </c>
      <c r="E56" s="34">
        <v>3646171</v>
      </c>
      <c r="F56" s="34">
        <v>78892</v>
      </c>
      <c r="G56" s="34">
        <f t="shared" si="77"/>
        <v>3646171</v>
      </c>
      <c r="H56" s="34">
        <f t="shared" si="77"/>
        <v>78892</v>
      </c>
      <c r="I56" s="34">
        <f>+G56+H56</f>
        <v>3725063</v>
      </c>
      <c r="J56" s="34"/>
      <c r="K56" s="34"/>
      <c r="L56" s="34">
        <f t="shared" si="85"/>
        <v>3646171</v>
      </c>
      <c r="M56" s="34">
        <f t="shared" si="86"/>
        <v>78892</v>
      </c>
      <c r="N56" s="34">
        <f t="shared" si="87"/>
        <v>3725063</v>
      </c>
      <c r="O56" s="12"/>
      <c r="P56" s="13"/>
      <c r="Q56" s="13"/>
      <c r="R56" s="13"/>
      <c r="S56" s="1"/>
      <c r="T56" s="1"/>
      <c r="U56" s="1"/>
      <c r="V56" s="1"/>
      <c r="W56" s="1"/>
      <c r="X56" s="34"/>
      <c r="Y56" s="34"/>
      <c r="Z56" s="34"/>
      <c r="AA56" s="34"/>
      <c r="AB56" s="34"/>
    </row>
    <row r="57" spans="1:28" x14ac:dyDescent="0.2">
      <c r="A57" s="3" t="s">
        <v>17</v>
      </c>
      <c r="B57" s="4">
        <f t="shared" ref="B57:N57" si="91">SUM(B51,B52)</f>
        <v>30371675</v>
      </c>
      <c r="C57" s="4">
        <f t="shared" si="91"/>
        <v>134666</v>
      </c>
      <c r="D57" s="4">
        <f t="shared" si="91"/>
        <v>30506341</v>
      </c>
      <c r="E57" s="4">
        <f t="shared" si="91"/>
        <v>4501223</v>
      </c>
      <c r="F57" s="4">
        <f t="shared" si="91"/>
        <v>78892</v>
      </c>
      <c r="G57" s="4">
        <f t="shared" si="91"/>
        <v>34872898</v>
      </c>
      <c r="H57" s="4">
        <f t="shared" si="91"/>
        <v>213558</v>
      </c>
      <c r="I57" s="4">
        <f t="shared" si="91"/>
        <v>35086456</v>
      </c>
      <c r="J57" s="4">
        <f t="shared" si="91"/>
        <v>695277</v>
      </c>
      <c r="K57" s="4">
        <f t="shared" si="91"/>
        <v>0</v>
      </c>
      <c r="L57" s="4">
        <f t="shared" si="91"/>
        <v>35568175</v>
      </c>
      <c r="M57" s="4">
        <f t="shared" si="91"/>
        <v>213558</v>
      </c>
      <c r="N57" s="4">
        <f t="shared" si="91"/>
        <v>35781733</v>
      </c>
      <c r="O57" s="22" t="s">
        <v>19</v>
      </c>
      <c r="P57" s="4">
        <f>SUM(P51,P52)</f>
        <v>26449090</v>
      </c>
      <c r="Q57" s="4">
        <f t="shared" ref="Q57:AB57" si="92">SUM(Q51:Q52)</f>
        <v>4057251</v>
      </c>
      <c r="R57" s="4">
        <f t="shared" si="92"/>
        <v>30506341</v>
      </c>
      <c r="S57" s="4">
        <f t="shared" si="92"/>
        <v>4449346</v>
      </c>
      <c r="T57" s="4">
        <f t="shared" si="92"/>
        <v>130769</v>
      </c>
      <c r="U57" s="4">
        <f t="shared" si="92"/>
        <v>30898436</v>
      </c>
      <c r="V57" s="4">
        <f t="shared" si="92"/>
        <v>4188020</v>
      </c>
      <c r="W57" s="4">
        <f t="shared" si="92"/>
        <v>35086456</v>
      </c>
      <c r="X57" s="4">
        <f t="shared" si="92"/>
        <v>773592</v>
      </c>
      <c r="Y57" s="4">
        <f t="shared" si="92"/>
        <v>-78315</v>
      </c>
      <c r="Z57" s="4">
        <f t="shared" si="92"/>
        <v>31672028</v>
      </c>
      <c r="AA57" s="4">
        <f t="shared" si="92"/>
        <v>4109705</v>
      </c>
      <c r="AB57" s="4">
        <f t="shared" si="92"/>
        <v>35781733</v>
      </c>
    </row>
    <row r="58" spans="1:28" x14ac:dyDescent="0.2">
      <c r="I58" s="39">
        <f>+G57+H57</f>
        <v>35086456</v>
      </c>
      <c r="J58" s="39"/>
      <c r="K58" s="39"/>
      <c r="L58" s="39"/>
      <c r="M58" s="39"/>
      <c r="N58" s="39">
        <f>+L57+M57</f>
        <v>35781733</v>
      </c>
      <c r="W58" s="39"/>
      <c r="AB58" s="39">
        <f>+Z57+AA57</f>
        <v>35781733</v>
      </c>
    </row>
    <row r="60" spans="1:28" x14ac:dyDescent="0.2">
      <c r="O60" s="18" t="s">
        <v>12</v>
      </c>
      <c r="P60" s="19"/>
      <c r="Q60" s="7"/>
      <c r="R60" s="19">
        <f>+D57-R57</f>
        <v>0</v>
      </c>
      <c r="W60" s="19">
        <f>+I57-W57</f>
        <v>0</v>
      </c>
      <c r="AB60" s="19">
        <f>+N57-AB57</f>
        <v>0</v>
      </c>
    </row>
    <row r="62" spans="1:28" x14ac:dyDescent="0.2">
      <c r="B62" s="7"/>
    </row>
  </sheetData>
  <mergeCells count="39">
    <mergeCell ref="A2:W2"/>
    <mergeCell ref="G5:G6"/>
    <mergeCell ref="H5:H6"/>
    <mergeCell ref="I5:I6"/>
    <mergeCell ref="S4:T4"/>
    <mergeCell ref="U4:W4"/>
    <mergeCell ref="C5:C6"/>
    <mergeCell ref="D5:D6"/>
    <mergeCell ref="E4:F4"/>
    <mergeCell ref="E5:E6"/>
    <mergeCell ref="F5:F6"/>
    <mergeCell ref="W5:W6"/>
    <mergeCell ref="G4:I4"/>
    <mergeCell ref="P4:R4"/>
    <mergeCell ref="P5:P6"/>
    <mergeCell ref="Q5:Q6"/>
    <mergeCell ref="A4:A6"/>
    <mergeCell ref="O4:O6"/>
    <mergeCell ref="U5:U6"/>
    <mergeCell ref="V5:V6"/>
    <mergeCell ref="B4:D4"/>
    <mergeCell ref="B5:B6"/>
    <mergeCell ref="R5:R6"/>
    <mergeCell ref="S5:S6"/>
    <mergeCell ref="T5:T6"/>
    <mergeCell ref="J4:K4"/>
    <mergeCell ref="J5:J6"/>
    <mergeCell ref="K5:K6"/>
    <mergeCell ref="L4:N4"/>
    <mergeCell ref="L5:L6"/>
    <mergeCell ref="M5:M6"/>
    <mergeCell ref="N5:N6"/>
    <mergeCell ref="X4:Y4"/>
    <mergeCell ref="Z4:AB4"/>
    <mergeCell ref="X5:X6"/>
    <mergeCell ref="Y5:Y6"/>
    <mergeCell ref="Z5:Z6"/>
    <mergeCell ref="AA5:AA6"/>
    <mergeCell ref="AB5:AB6"/>
  </mergeCells>
  <phoneticPr fontId="0" type="noConversion"/>
  <printOptions horizontalCentered="1"/>
  <pageMargins left="0" right="0" top="0.39370078740157483" bottom="0" header="0.51181102362204722" footer="0.51181102362204722"/>
  <pageSetup paperSize="9" scale="41" orientation="landscape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2025-10-17T09:20:26Z</cp:lastPrinted>
  <dcterms:created xsi:type="dcterms:W3CDTF">1997-01-17T14:02:09Z</dcterms:created>
  <dcterms:modified xsi:type="dcterms:W3CDTF">2025-10-17T09:21:00Z</dcterms:modified>
</cp:coreProperties>
</file>